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Budget\2021 Budget\"/>
    </mc:Choice>
  </mc:AlternateContent>
  <xr:revisionPtr revIDLastSave="0" documentId="13_ncr:1_{24B6A541-F119-44EC-B312-29142905168F}" xr6:coauthVersionLast="47" xr6:coauthVersionMax="47" xr10:uidLastSave="{00000000-0000-0000-0000-000000000000}"/>
  <bookViews>
    <workbookView xWindow="-120" yWindow="-120" windowWidth="29040" windowHeight="15840" xr2:uid="{4EA2B35A-1E05-4C13-9B99-7BEA3111520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 i="1" l="1"/>
  <c r="M370" i="1" l="1"/>
  <c r="M372" i="1" s="1"/>
  <c r="Q263" i="1" l="1"/>
  <c r="Q370" i="1" l="1"/>
  <c r="Q372" i="1" s="1"/>
  <c r="Q414" i="1" l="1"/>
  <c r="Q415" i="1" s="1"/>
  <c r="Q406" i="1"/>
  <c r="Q395" i="1"/>
  <c r="Q389" i="1"/>
  <c r="Q382" i="1"/>
  <c r="Q357" i="1"/>
  <c r="Q353" i="1"/>
  <c r="Q350" i="1"/>
  <c r="Q331" i="1"/>
  <c r="Q323" i="1"/>
  <c r="Q312" i="1"/>
  <c r="Q303" i="1"/>
  <c r="Q281" i="1"/>
  <c r="Q274" i="1"/>
  <c r="Q270" i="1"/>
  <c r="Q230" i="1"/>
  <c r="Q207" i="1"/>
  <c r="Q201" i="1"/>
  <c r="Q196" i="1"/>
  <c r="O196" i="1"/>
  <c r="Q190" i="1"/>
  <c r="Q184" i="1"/>
  <c r="Q177" i="1"/>
  <c r="Q179" i="1" s="1"/>
  <c r="Q167" i="1"/>
  <c r="Q159" i="1"/>
  <c r="O159" i="1"/>
  <c r="M159" i="1"/>
  <c r="K159" i="1"/>
  <c r="Q151" i="1"/>
  <c r="Q141" i="1"/>
  <c r="P141" i="1"/>
  <c r="Q131" i="1"/>
  <c r="Q114" i="1"/>
  <c r="Q98" i="1"/>
  <c r="Q82" i="1"/>
  <c r="Q60" i="1"/>
  <c r="Q57" i="1"/>
  <c r="Q51" i="1"/>
  <c r="Q46" i="1"/>
  <c r="Q34" i="1"/>
  <c r="Q67" i="1"/>
  <c r="Q15" i="1"/>
  <c r="Q17" i="1" s="1"/>
  <c r="Q6" i="1"/>
  <c r="Q233" i="1"/>
  <c r="O233" i="1"/>
  <c r="M233" i="1"/>
  <c r="K233" i="1"/>
  <c r="Q88" i="1" l="1"/>
  <c r="Q99" i="1" s="1"/>
  <c r="Q100" i="1" s="1"/>
  <c r="Q304" i="1"/>
  <c r="Q396" i="1"/>
  <c r="Q234" i="1"/>
  <c r="Q264" i="1" s="1"/>
  <c r="Q354" i="1"/>
  <c r="Q208" i="1"/>
  <c r="Q209" i="1" s="1"/>
  <c r="M114" i="1" l="1"/>
  <c r="Q104" i="1" l="1"/>
  <c r="Q409" i="1" s="1"/>
  <c r="Q410" i="1" s="1"/>
  <c r="Q416" i="1" s="1"/>
  <c r="P414" i="1" l="1"/>
  <c r="P415" i="1" s="1"/>
  <c r="O414" i="1"/>
  <c r="O415" i="1" s="1"/>
  <c r="N414" i="1"/>
  <c r="N415" i="1" s="1"/>
  <c r="M414" i="1"/>
  <c r="M415" i="1" s="1"/>
  <c r="L414" i="1"/>
  <c r="L415" i="1" s="1"/>
  <c r="K414" i="1"/>
  <c r="K415" i="1" s="1"/>
  <c r="J414" i="1"/>
  <c r="J415" i="1" s="1"/>
  <c r="I414" i="1"/>
  <c r="I415" i="1" s="1"/>
  <c r="P406" i="1"/>
  <c r="O406" i="1"/>
  <c r="N406" i="1"/>
  <c r="M406" i="1"/>
  <c r="L406" i="1"/>
  <c r="K406" i="1"/>
  <c r="J406" i="1"/>
  <c r="I406" i="1"/>
  <c r="P395" i="1"/>
  <c r="O395" i="1"/>
  <c r="N395" i="1"/>
  <c r="M395" i="1"/>
  <c r="L395" i="1"/>
  <c r="K395" i="1"/>
  <c r="J395" i="1"/>
  <c r="I395" i="1"/>
  <c r="P389" i="1"/>
  <c r="O389" i="1"/>
  <c r="N389" i="1"/>
  <c r="M389" i="1"/>
  <c r="L389" i="1"/>
  <c r="K389" i="1"/>
  <c r="J389" i="1"/>
  <c r="I389" i="1"/>
  <c r="P370" i="1"/>
  <c r="P372" i="1" s="1"/>
  <c r="P382" i="1" s="1"/>
  <c r="O370" i="1"/>
  <c r="N370" i="1"/>
  <c r="N372" i="1" s="1"/>
  <c r="N382" i="1" s="1"/>
  <c r="M382" i="1"/>
  <c r="L370" i="1"/>
  <c r="L372" i="1" s="1"/>
  <c r="L382" i="1" s="1"/>
  <c r="K370" i="1"/>
  <c r="K372" i="1" s="1"/>
  <c r="K382" i="1" s="1"/>
  <c r="J370" i="1"/>
  <c r="J372" i="1" s="1"/>
  <c r="J382" i="1" s="1"/>
  <c r="I370" i="1"/>
  <c r="I372" i="1" s="1"/>
  <c r="I382" i="1" s="1"/>
  <c r="P357" i="1"/>
  <c r="O357" i="1"/>
  <c r="N357" i="1"/>
  <c r="M357" i="1"/>
  <c r="L357" i="1"/>
  <c r="K357" i="1"/>
  <c r="J357" i="1"/>
  <c r="I357" i="1"/>
  <c r="P353" i="1"/>
  <c r="O353" i="1"/>
  <c r="N353" i="1"/>
  <c r="M353" i="1"/>
  <c r="L353" i="1"/>
  <c r="K353" i="1"/>
  <c r="J353" i="1"/>
  <c r="I353" i="1"/>
  <c r="P350" i="1"/>
  <c r="O350" i="1"/>
  <c r="N350" i="1"/>
  <c r="M350" i="1"/>
  <c r="L350" i="1"/>
  <c r="K350" i="1"/>
  <c r="J350" i="1"/>
  <c r="I350" i="1"/>
  <c r="P331" i="1"/>
  <c r="O331" i="1"/>
  <c r="N331" i="1"/>
  <c r="M331" i="1"/>
  <c r="L331" i="1"/>
  <c r="K331" i="1"/>
  <c r="J331" i="1"/>
  <c r="I331" i="1"/>
  <c r="P323" i="1"/>
  <c r="O323" i="1"/>
  <c r="N323" i="1"/>
  <c r="M323" i="1"/>
  <c r="L323" i="1"/>
  <c r="K323" i="1"/>
  <c r="J323" i="1"/>
  <c r="I323" i="1"/>
  <c r="P312" i="1"/>
  <c r="O312" i="1"/>
  <c r="N312" i="1"/>
  <c r="M312" i="1"/>
  <c r="L312" i="1"/>
  <c r="K312" i="1"/>
  <c r="J312" i="1"/>
  <c r="I312" i="1"/>
  <c r="P303" i="1"/>
  <c r="O303" i="1"/>
  <c r="N303" i="1"/>
  <c r="M303" i="1"/>
  <c r="L303" i="1"/>
  <c r="K303" i="1"/>
  <c r="J303" i="1"/>
  <c r="I303" i="1"/>
  <c r="P281" i="1"/>
  <c r="O281" i="1"/>
  <c r="N281" i="1"/>
  <c r="M281" i="1"/>
  <c r="L281" i="1"/>
  <c r="K281" i="1"/>
  <c r="J281" i="1"/>
  <c r="I281" i="1"/>
  <c r="P274" i="1"/>
  <c r="O274" i="1"/>
  <c r="N274" i="1"/>
  <c r="M274" i="1"/>
  <c r="L274" i="1"/>
  <c r="K274" i="1"/>
  <c r="J274" i="1"/>
  <c r="I274" i="1"/>
  <c r="O270" i="1"/>
  <c r="M270" i="1"/>
  <c r="K270" i="1"/>
  <c r="I270" i="1"/>
  <c r="P263" i="1"/>
  <c r="O263" i="1"/>
  <c r="N263" i="1"/>
  <c r="M263" i="1"/>
  <c r="L263" i="1"/>
  <c r="K263" i="1"/>
  <c r="J263" i="1"/>
  <c r="I263" i="1"/>
  <c r="P233" i="1"/>
  <c r="N233" i="1"/>
  <c r="L233" i="1"/>
  <c r="J233" i="1"/>
  <c r="I233" i="1"/>
  <c r="P230" i="1"/>
  <c r="O230" i="1"/>
  <c r="O234" i="1" s="1"/>
  <c r="N230" i="1"/>
  <c r="M230" i="1"/>
  <c r="M234" i="1" s="1"/>
  <c r="L230" i="1"/>
  <c r="K230" i="1"/>
  <c r="K234" i="1" s="1"/>
  <c r="J230" i="1"/>
  <c r="I230" i="1"/>
  <c r="P207" i="1"/>
  <c r="O207" i="1"/>
  <c r="N207" i="1"/>
  <c r="M207" i="1"/>
  <c r="L207" i="1"/>
  <c r="K207" i="1"/>
  <c r="J207" i="1"/>
  <c r="I207" i="1"/>
  <c r="P201" i="1"/>
  <c r="O201" i="1"/>
  <c r="N201" i="1"/>
  <c r="M201" i="1"/>
  <c r="L201" i="1"/>
  <c r="K201" i="1"/>
  <c r="J201" i="1"/>
  <c r="I201" i="1"/>
  <c r="P196" i="1"/>
  <c r="N196" i="1"/>
  <c r="M196" i="1"/>
  <c r="L196" i="1"/>
  <c r="K196" i="1"/>
  <c r="J196" i="1"/>
  <c r="I196" i="1"/>
  <c r="O190" i="1"/>
  <c r="N190" i="1"/>
  <c r="M190" i="1"/>
  <c r="L190" i="1"/>
  <c r="K190" i="1"/>
  <c r="J190" i="1"/>
  <c r="I190" i="1"/>
  <c r="P184" i="1"/>
  <c r="O184" i="1"/>
  <c r="N184" i="1"/>
  <c r="M184" i="1"/>
  <c r="L184" i="1"/>
  <c r="K184" i="1"/>
  <c r="J184" i="1"/>
  <c r="I184" i="1"/>
  <c r="P177" i="1"/>
  <c r="P179" i="1" s="1"/>
  <c r="O177" i="1"/>
  <c r="O179" i="1" s="1"/>
  <c r="N177" i="1"/>
  <c r="N179" i="1" s="1"/>
  <c r="M177" i="1"/>
  <c r="M179" i="1" s="1"/>
  <c r="L177" i="1"/>
  <c r="L179" i="1" s="1"/>
  <c r="K177" i="1"/>
  <c r="K179" i="1" s="1"/>
  <c r="J177" i="1"/>
  <c r="J179" i="1" s="1"/>
  <c r="I177" i="1"/>
  <c r="I179" i="1" s="1"/>
  <c r="P167" i="1"/>
  <c r="O167" i="1"/>
  <c r="N167" i="1"/>
  <c r="M167" i="1"/>
  <c r="L167" i="1"/>
  <c r="K167" i="1"/>
  <c r="J167" i="1"/>
  <c r="I167" i="1"/>
  <c r="P159" i="1"/>
  <c r="N159" i="1"/>
  <c r="L159" i="1"/>
  <c r="J159" i="1"/>
  <c r="I159" i="1"/>
  <c r="P151" i="1"/>
  <c r="O151" i="1"/>
  <c r="N151" i="1"/>
  <c r="M151" i="1"/>
  <c r="L151" i="1"/>
  <c r="K151" i="1"/>
  <c r="J151" i="1"/>
  <c r="I151" i="1"/>
  <c r="O141" i="1"/>
  <c r="N141" i="1"/>
  <c r="M141" i="1"/>
  <c r="L141" i="1"/>
  <c r="K141" i="1"/>
  <c r="J141" i="1"/>
  <c r="I141" i="1"/>
  <c r="P131" i="1"/>
  <c r="O131" i="1"/>
  <c r="N131" i="1"/>
  <c r="M131" i="1"/>
  <c r="L131" i="1"/>
  <c r="K131" i="1"/>
  <c r="J131" i="1"/>
  <c r="I131" i="1"/>
  <c r="P114" i="1"/>
  <c r="O114" i="1"/>
  <c r="N114" i="1"/>
  <c r="L114" i="1"/>
  <c r="K114" i="1"/>
  <c r="J114" i="1"/>
  <c r="I114" i="1"/>
  <c r="P104" i="1"/>
  <c r="O104" i="1"/>
  <c r="N104" i="1"/>
  <c r="M104" i="1"/>
  <c r="L104" i="1"/>
  <c r="K104" i="1"/>
  <c r="J104" i="1"/>
  <c r="I104" i="1"/>
  <c r="P98" i="1"/>
  <c r="O98" i="1"/>
  <c r="N98" i="1"/>
  <c r="M98" i="1"/>
  <c r="L98" i="1"/>
  <c r="K98" i="1"/>
  <c r="J98" i="1"/>
  <c r="I98" i="1"/>
  <c r="P95" i="1"/>
  <c r="O95" i="1"/>
  <c r="N95" i="1"/>
  <c r="M95" i="1"/>
  <c r="L95" i="1"/>
  <c r="K95" i="1"/>
  <c r="J95" i="1"/>
  <c r="I95" i="1"/>
  <c r="P86" i="1"/>
  <c r="O86" i="1"/>
  <c r="N86" i="1"/>
  <c r="M86" i="1"/>
  <c r="L86" i="1"/>
  <c r="K86" i="1"/>
  <c r="J86" i="1"/>
  <c r="I86" i="1"/>
  <c r="P82" i="1"/>
  <c r="O82" i="1"/>
  <c r="N82" i="1"/>
  <c r="M82" i="1"/>
  <c r="L82" i="1"/>
  <c r="K82" i="1"/>
  <c r="J82" i="1"/>
  <c r="I82" i="1"/>
  <c r="P67" i="1"/>
  <c r="O67" i="1"/>
  <c r="N67" i="1"/>
  <c r="M67" i="1"/>
  <c r="L67" i="1"/>
  <c r="K67" i="1"/>
  <c r="J67" i="1"/>
  <c r="I67" i="1"/>
  <c r="P60" i="1"/>
  <c r="O60" i="1"/>
  <c r="N60" i="1"/>
  <c r="L60" i="1"/>
  <c r="K60" i="1"/>
  <c r="J60" i="1"/>
  <c r="I60" i="1"/>
  <c r="O57" i="1"/>
  <c r="N57" i="1"/>
  <c r="M57" i="1"/>
  <c r="L57" i="1"/>
  <c r="K57" i="1"/>
  <c r="J57" i="1"/>
  <c r="I57" i="1"/>
  <c r="O51" i="1"/>
  <c r="N51" i="1"/>
  <c r="M51" i="1"/>
  <c r="L51" i="1"/>
  <c r="K51" i="1"/>
  <c r="J51" i="1"/>
  <c r="I51" i="1"/>
  <c r="P46" i="1"/>
  <c r="O46" i="1"/>
  <c r="N46" i="1"/>
  <c r="M46" i="1"/>
  <c r="L46" i="1"/>
  <c r="K46" i="1"/>
  <c r="J46" i="1"/>
  <c r="I46" i="1"/>
  <c r="O34" i="1"/>
  <c r="N34" i="1"/>
  <c r="M34" i="1"/>
  <c r="L34" i="1"/>
  <c r="K34" i="1"/>
  <c r="J34" i="1"/>
  <c r="I34" i="1"/>
  <c r="K17" i="1"/>
  <c r="P15" i="1"/>
  <c r="P17" i="1" s="1"/>
  <c r="O15" i="1"/>
  <c r="O17" i="1" s="1"/>
  <c r="N15" i="1"/>
  <c r="N17" i="1" s="1"/>
  <c r="M15" i="1"/>
  <c r="M17" i="1" s="1"/>
  <c r="L15" i="1"/>
  <c r="L17" i="1" s="1"/>
  <c r="J15" i="1"/>
  <c r="J17" i="1" s="1"/>
  <c r="I15" i="1"/>
  <c r="I17" i="1" s="1"/>
  <c r="O6" i="1"/>
  <c r="M6" i="1"/>
  <c r="K6" i="1"/>
  <c r="I6" i="1"/>
  <c r="O372" i="1" l="1"/>
  <c r="O382" i="1" s="1"/>
  <c r="N234" i="1"/>
  <c r="N264" i="1" s="1"/>
  <c r="N208" i="1"/>
  <c r="N209" i="1" s="1"/>
  <c r="N354" i="1"/>
  <c r="L234" i="1"/>
  <c r="L264" i="1" s="1"/>
  <c r="K304" i="1"/>
  <c r="P304" i="1"/>
  <c r="P354" i="1"/>
  <c r="O208" i="1"/>
  <c r="J304" i="1"/>
  <c r="J354" i="1"/>
  <c r="N396" i="1"/>
  <c r="L354" i="1"/>
  <c r="P396" i="1"/>
  <c r="N88" i="1"/>
  <c r="O209" i="1"/>
  <c r="O88" i="1"/>
  <c r="O99" i="1" s="1"/>
  <c r="O100" i="1" s="1"/>
  <c r="N304" i="1"/>
  <c r="O264" i="1"/>
  <c r="O354" i="1"/>
  <c r="I208" i="1"/>
  <c r="I88" i="1"/>
  <c r="I99" i="1" s="1"/>
  <c r="I100" i="1" s="1"/>
  <c r="I234" i="1"/>
  <c r="I264" i="1" s="1"/>
  <c r="I304" i="1"/>
  <c r="I396" i="1"/>
  <c r="J88" i="1"/>
  <c r="J99" i="1" s="1"/>
  <c r="J100" i="1" s="1"/>
  <c r="J208" i="1"/>
  <c r="J209" i="1" s="1"/>
  <c r="J234" i="1"/>
  <c r="J264" i="1" s="1"/>
  <c r="P234" i="1"/>
  <c r="P264" i="1" s="1"/>
  <c r="J396" i="1"/>
  <c r="K88" i="1"/>
  <c r="K99" i="1" s="1"/>
  <c r="K100" i="1" s="1"/>
  <c r="L88" i="1"/>
  <c r="L99" i="1" s="1"/>
  <c r="L100" i="1" s="1"/>
  <c r="L208" i="1"/>
  <c r="L209" i="1" s="1"/>
  <c r="O304" i="1"/>
  <c r="L396" i="1"/>
  <c r="I354" i="1"/>
  <c r="O396" i="1"/>
  <c r="N99" i="1"/>
  <c r="N100" i="1" s="1"/>
  <c r="P88" i="1"/>
  <c r="P99" i="1" s="1"/>
  <c r="P100" i="1" s="1"/>
  <c r="P208" i="1"/>
  <c r="P209" i="1" s="1"/>
  <c r="L304" i="1"/>
  <c r="M396" i="1"/>
  <c r="M354" i="1"/>
  <c r="M304" i="1"/>
  <c r="M208" i="1"/>
  <c r="M209" i="1" s="1"/>
  <c r="M264" i="1"/>
  <c r="M88" i="1"/>
  <c r="M99" i="1" s="1"/>
  <c r="M100" i="1" s="1"/>
  <c r="K396" i="1"/>
  <c r="K354" i="1"/>
  <c r="K264" i="1"/>
  <c r="K208" i="1"/>
  <c r="K209" i="1" s="1"/>
  <c r="I209" i="1"/>
  <c r="L409" i="1" l="1"/>
  <c r="L410" i="1" s="1"/>
  <c r="L416" i="1" s="1"/>
  <c r="N409" i="1"/>
  <c r="N410" i="1" s="1"/>
  <c r="N416" i="1" s="1"/>
  <c r="J409" i="1"/>
  <c r="J410" i="1" s="1"/>
  <c r="J416" i="1" s="1"/>
  <c r="O409" i="1"/>
  <c r="O410" i="1" s="1"/>
  <c r="O416" i="1" s="1"/>
  <c r="P409" i="1"/>
  <c r="P410" i="1" s="1"/>
  <c r="P416" i="1" s="1"/>
  <c r="I409" i="1"/>
  <c r="I410" i="1" s="1"/>
  <c r="I416" i="1" s="1"/>
  <c r="M409" i="1"/>
  <c r="M410" i="1" s="1"/>
  <c r="M416" i="1" s="1"/>
  <c r="K409" i="1"/>
  <c r="K410" i="1" s="1"/>
  <c r="K416" i="1" s="1"/>
</calcChain>
</file>

<file path=xl/sharedStrings.xml><?xml version="1.0" encoding="utf-8"?>
<sst xmlns="http://schemas.openxmlformats.org/spreadsheetml/2006/main" count="439" uniqueCount="436">
  <si>
    <t>Proposed</t>
  </si>
  <si>
    <t>Year-end</t>
  </si>
  <si>
    <t>Notes</t>
  </si>
  <si>
    <t>Ordinary Income/Expense</t>
  </si>
  <si>
    <t>Income</t>
  </si>
  <si>
    <t>49101- Loan Proceeds</t>
  </si>
  <si>
    <t>Total Loan Proceeds</t>
  </si>
  <si>
    <t>4000 · PROPERTY TAXES</t>
  </si>
  <si>
    <t>41110 · Property Tax Collections</t>
  </si>
  <si>
    <t>41112 · Delinquent P.P. Taxes</t>
  </si>
  <si>
    <t>41110-1 · Adv Tax Collections from Dec</t>
  </si>
  <si>
    <t>41110-2 · January Tax Collections</t>
  </si>
  <si>
    <t>41110-3 · February Tax Collections</t>
  </si>
  <si>
    <t>41110-4 · August Tax Collections</t>
  </si>
  <si>
    <t>41110 · Property Tax Collections - Other</t>
  </si>
  <si>
    <t>Total 41110 · Property Tax Collections</t>
  </si>
  <si>
    <t>41115 · Lottery Credit</t>
  </si>
  <si>
    <t>Total 4000 · PROPERTY TAXES</t>
  </si>
  <si>
    <t>43000 · INTERGOVERNMENT REVENUE</t>
  </si>
  <si>
    <t>43670 · Personal Property Aid</t>
  </si>
  <si>
    <t>41150 · Forest Crop Collected</t>
  </si>
  <si>
    <t>41320 · PILT H Young &amp; Woodland Lk Apts</t>
  </si>
  <si>
    <t>43410 · State Share</t>
  </si>
  <si>
    <t>43420 · Fire Insurance Dues</t>
  </si>
  <si>
    <t>43430 · Exempt Computer Aid</t>
  </si>
  <si>
    <t>43521 · Law Enforcement Improvement Aid</t>
  </si>
  <si>
    <t>43531 · Hwy Aid</t>
  </si>
  <si>
    <t>43534 · LRIP/TRIP State Revenue</t>
  </si>
  <si>
    <t>43610 · Muni Services from Dept of Admi</t>
  </si>
  <si>
    <t>43620 · Aid ILT Conservation Land</t>
  </si>
  <si>
    <t>43650 · Managed ForestLand</t>
  </si>
  <si>
    <t>43660 · PILT on State Conservation Land</t>
  </si>
  <si>
    <t>43680 · Recycle Grant</t>
  </si>
  <si>
    <t>43680  · Other State Aid</t>
  </si>
  <si>
    <t>Total 43000 · INTERGOVERNMENT REVENUE</t>
  </si>
  <si>
    <t>44000 · LICENSES AND PERMITS</t>
  </si>
  <si>
    <t>44100 · Liquor Licenses</t>
  </si>
  <si>
    <t>44101 · Operator Licenses</t>
  </si>
  <si>
    <t>44102 · Cigarette Licenses</t>
  </si>
  <si>
    <t>44105 · Sellers Permit</t>
  </si>
  <si>
    <t>44109 · Room Tax &amp; Room TaxApplications</t>
  </si>
  <si>
    <t>44200 · Dog Licenses</t>
  </si>
  <si>
    <t>44201 · Dog Penalties</t>
  </si>
  <si>
    <t>44300 · Driveway Permit/Fire Numbers</t>
  </si>
  <si>
    <t>44301 · Inspection Permits</t>
  </si>
  <si>
    <t>44000 · LICENSES AND PERMITS - Other</t>
  </si>
  <si>
    <t>Total 44000 · LICENSES AND PERMITS</t>
  </si>
  <si>
    <t>45000 · Fines &amp; Penalties</t>
  </si>
  <si>
    <t>45102 · Traffic Fines Parking</t>
  </si>
  <si>
    <t>45104 · Traffic Fines from County</t>
  </si>
  <si>
    <t>45220 · Judgements &amp; Damages</t>
  </si>
  <si>
    <t>Total 45000 · Fines &amp; Penalties</t>
  </si>
  <si>
    <t>46000 · Public Charges For Services</t>
  </si>
  <si>
    <t>46100 · Other Services</t>
  </si>
  <si>
    <t>46210 · Police Services</t>
  </si>
  <si>
    <t>46410 · Reimbursement/ Restituti Police</t>
  </si>
  <si>
    <t>46540 · Cemetery- Lot Sale</t>
  </si>
  <si>
    <t>Total 46000 · Public Charges For Services</t>
  </si>
  <si>
    <t>47000 · INTERGOVERNMENT CHARGES</t>
  </si>
  <si>
    <t>46290 · Snowmobile</t>
  </si>
  <si>
    <t>Total 47000 · INTERGOVERNMENT CHARGES</t>
  </si>
  <si>
    <t>48000 · Miscellaneous Revenues</t>
  </si>
  <si>
    <t>48100 · Interest Income</t>
  </si>
  <si>
    <t>48100-2 · River Valley Bank Interest</t>
  </si>
  <si>
    <t>48100-4 · Interest income-Cemetery</t>
  </si>
  <si>
    <t>48111 · Interest Income LGIP</t>
  </si>
  <si>
    <t>48100 · Interest Income - Other</t>
  </si>
  <si>
    <t>Total 48100 · Interest Income</t>
  </si>
  <si>
    <t>48200 · Rent of Hall/Conf Room/Property</t>
  </si>
  <si>
    <t>48300 · Sales of Town Property</t>
  </si>
  <si>
    <t>48304 · Sale of Police Squad Car</t>
  </si>
  <si>
    <t>48306 · Sales of Fire Dept Equp &amp; Vehicles</t>
  </si>
  <si>
    <t>48310 · MSHA/ Road Dept Training Events</t>
  </si>
  <si>
    <t>48420 · Ins Reimbursements-Law Enforcem</t>
  </si>
  <si>
    <t>48440 · Insurance Refunds Other</t>
  </si>
  <si>
    <t>48500 · CONTRIBUTIONS/DONATIONS</t>
  </si>
  <si>
    <t>48500-1 · Police Donation</t>
  </si>
  <si>
    <t>48500-5 · Fire dept donation</t>
  </si>
  <si>
    <t>48500-6 · Fire Dept Grants</t>
  </si>
  <si>
    <t>48500-8 · Town Donations</t>
  </si>
  <si>
    <t>48500-9 · Police Training &amp; Standards</t>
  </si>
  <si>
    <t>48501-1 · Donation/Contribution Expenses</t>
  </si>
  <si>
    <t>Total 48500 · CONTRIBUTIONS/DONATIONS</t>
  </si>
  <si>
    <t>48900 · Miscellaneous Income</t>
  </si>
  <si>
    <t>48900-1 · Abandoned Vehicle</t>
  </si>
  <si>
    <t>48900-2 · Special Event Fund Raisers</t>
  </si>
  <si>
    <t>`</t>
  </si>
  <si>
    <t>Total 48900 · Miscellaneous Income</t>
  </si>
  <si>
    <t>48902 · Other Refunds</t>
  </si>
  <si>
    <t>Total 48000 · Miscellaneous Revenues</t>
  </si>
  <si>
    <t>49000 · CASH BALANCES</t>
  </si>
  <si>
    <t>49000-3 · Surplus Applied- Unrestricted</t>
  </si>
  <si>
    <t>49040 · Surplus Applied- General</t>
  </si>
  <si>
    <t>49050 · Surplus Applied-Road Dept</t>
  </si>
  <si>
    <t>Total 49000 · CASH BALANCES</t>
  </si>
  <si>
    <t>50000 · TAX SETTLEMENTS PAID TO OTHERS</t>
  </si>
  <si>
    <t>50028 · Delinquent Utility due to LSD</t>
  </si>
  <si>
    <t>Total Income</t>
  </si>
  <si>
    <t>Gross Profit</t>
  </si>
  <si>
    <t>Expense</t>
  </si>
  <si>
    <t>Insurance &amp; Benefits</t>
  </si>
  <si>
    <t>51423 · Employer Fica</t>
  </si>
  <si>
    <t>Total Insurance &amp; Benefits</t>
  </si>
  <si>
    <t>GENERAL GOV'T</t>
  </si>
  <si>
    <t>51112 · Dues &amp; Subscriptions</t>
  </si>
  <si>
    <t>51300 · Legal Service</t>
  </si>
  <si>
    <t>51422 · Bank Charges-NSF, Service Fees</t>
  </si>
  <si>
    <t>51425 · Office Supplies</t>
  </si>
  <si>
    <t>51426 · Postage</t>
  </si>
  <si>
    <t>51427 · Office Equipment Maint</t>
  </si>
  <si>
    <t>51427-1 · Computer Services</t>
  </si>
  <si>
    <t>51427-2 · Office Equip Maintenance- other</t>
  </si>
  <si>
    <t>Total 51427 · Office Equipment Maint</t>
  </si>
  <si>
    <t>51435 · Training Meetings &amp; Travel</t>
  </si>
  <si>
    <t>51440 · Elections</t>
  </si>
  <si>
    <t>51460 · Equipment Rental</t>
  </si>
  <si>
    <t>51480 · Employee Mileage</t>
  </si>
  <si>
    <t>51490 · Newspaper Notice</t>
  </si>
  <si>
    <t>51510 · Accounting</t>
  </si>
  <si>
    <t>51530 · Assessor Contract</t>
  </si>
  <si>
    <t>55500 · Recodification</t>
  </si>
  <si>
    <t>55502 · Web Site</t>
  </si>
  <si>
    <t>51101 · Supervisors Salaries &amp; Benefits</t>
  </si>
  <si>
    <t>51101-2 · Supervisor-WI Retirement</t>
  </si>
  <si>
    <t>51101-0 · Salary Supervisors</t>
  </si>
  <si>
    <t>51101-4 · Supervisors - Life Ins</t>
  </si>
  <si>
    <t>51101-5 · Supervisors FICA &amp; Med 7.65%</t>
  </si>
  <si>
    <t>51101-6 · Supervisors - Workers Comp Ins</t>
  </si>
  <si>
    <t>51101 · Supervisors Salaries &amp; Benefits - Other</t>
  </si>
  <si>
    <t>Total 51101 · Supervisors Salaries &amp; Benefits</t>
  </si>
  <si>
    <t>51100 · Salary Chairman &amp; Benefits</t>
  </si>
  <si>
    <t>51100-0 · Chairman Salary</t>
  </si>
  <si>
    <t>51100-1 · Chairman - Health Ins</t>
  </si>
  <si>
    <t>51100-2 · Chairman-WI Retirement</t>
  </si>
  <si>
    <t>51100-3 · Chairman-Dental Ins</t>
  </si>
  <si>
    <t>51100-4 · Chairman - Life Ins</t>
  </si>
  <si>
    <t>51100-5 · FICA &amp; Medicare 7.65%</t>
  </si>
  <si>
    <t>51100-6 · Chairman - Workers Comp Ins</t>
  </si>
  <si>
    <t>51100 · Salary Chairman &amp; Benefits - Other</t>
  </si>
  <si>
    <t>Total 51100 · Salary Chairman &amp; Benefits</t>
  </si>
  <si>
    <t>51420 · Clerk Salary &amp; Benefits</t>
  </si>
  <si>
    <t>51420-0 · Clerk Salary</t>
  </si>
  <si>
    <t>51420-1 · Clerk Health Ins.</t>
  </si>
  <si>
    <t>51420-2 · Clerk - WI Retirement</t>
  </si>
  <si>
    <t>51420-3 · Clerk Dental</t>
  </si>
  <si>
    <t>51420-4 · Clerk - Life</t>
  </si>
  <si>
    <t>51420-5 · Clerk - FICA/Medicare 7.65%</t>
  </si>
  <si>
    <t>51420-6 · Clerk - Workers Comp Ins</t>
  </si>
  <si>
    <t>51420 · Clerk Salary &amp; Benefits - Other</t>
  </si>
  <si>
    <t>Total 51420 · Clerk Salary &amp; Benefits</t>
  </si>
  <si>
    <t>51421 · Admin Assist Wages &amp; Benefits</t>
  </si>
  <si>
    <t>51421-0 · Admin Assist Wages</t>
  </si>
  <si>
    <t>51421-2 · Admin Assit - WI Retirment</t>
  </si>
  <si>
    <t>51421-4 · Admin Assist - Life Ins</t>
  </si>
  <si>
    <t>51421-5 · Admin Assist - FICA/Med 7.65%</t>
  </si>
  <si>
    <t>51421-6 · Admin Assist - Workers Comp Ins</t>
  </si>
  <si>
    <t>51429 · Unemployment Compensation</t>
  </si>
  <si>
    <t>Total 51421 · Admin Assist Wages &amp; Benefits</t>
  </si>
  <si>
    <t>51431 · Deputy Clerk Wages &amp; Benefits</t>
  </si>
  <si>
    <t>51431-0 · Deputy Clerk Wages</t>
  </si>
  <si>
    <t>51431-2 · Deputy Clerk Retirement</t>
  </si>
  <si>
    <t>51431-4 · Deputy Clerk - Life Insurance</t>
  </si>
  <si>
    <t>51431-5 · Deputy Clerk - FICA/Med 7.65%</t>
  </si>
  <si>
    <t>51431-6 · Deputy Clerk - Workers Comp Ins</t>
  </si>
  <si>
    <t>51431 · Deputy Clerk Wages &amp; Benefits - Other</t>
  </si>
  <si>
    <t>Total 51431 · Deputy Clerk Wages &amp; Benefits</t>
  </si>
  <si>
    <t>51520 · Treasurer Salary &amp; Benefits</t>
  </si>
  <si>
    <t>51520-0 · Treasurer's Salary</t>
  </si>
  <si>
    <t>51520-4 · Treasurer - Life Ins</t>
  </si>
  <si>
    <t>51520-5 · Treasurer - FICA/Med 7.65%</t>
  </si>
  <si>
    <t>51520-6 · Treasurer - Workers Comp Ins.</t>
  </si>
  <si>
    <t>51525 · Deputy Treas. Wges &amp; Benefits</t>
  </si>
  <si>
    <t>51525-0 · Deputy Treasurer Hourly</t>
  </si>
  <si>
    <t>51525-5 · Deputy Treas. FICA/Med</t>
  </si>
  <si>
    <t>51525 · Deputy Treas. Wges &amp; Benefits - Other</t>
  </si>
  <si>
    <t>Total 51525 · Deputy Treas. Wges &amp; Benefits</t>
  </si>
  <si>
    <t>51520 · Treasurer Salary &amp; Benefits - Other</t>
  </si>
  <si>
    <t>Total 51520 · Treasurer Salary &amp; Benefits</t>
  </si>
  <si>
    <t>Capital Outlay-General Gov't.</t>
  </si>
  <si>
    <t>57190 · Office Equipment Outlay</t>
  </si>
  <si>
    <t>55505 · Furnishings Town Office</t>
  </si>
  <si>
    <t>51450 · Equipment Additions</t>
  </si>
  <si>
    <t>Total Capital Outlay-General Gov't.</t>
  </si>
  <si>
    <t>TOWN HALL</t>
  </si>
  <si>
    <t>51428 · Communications</t>
  </si>
  <si>
    <t>51430 · Heat,Water,Lights</t>
  </si>
  <si>
    <t>51604 · Building Maint</t>
  </si>
  <si>
    <t>51608 · Janitorial Services</t>
  </si>
  <si>
    <t>Total TOWN HALL</t>
  </si>
  <si>
    <t>INSURANCE</t>
  </si>
  <si>
    <t>51931 · Insurance - Police Dept</t>
  </si>
  <si>
    <t>51931-0 · Auto Insurance Police Dept</t>
  </si>
  <si>
    <t>51931-1 · Prop Insurance - Police Dept</t>
  </si>
  <si>
    <t>51931-2 · Liability Ins - Police Dept.</t>
  </si>
  <si>
    <t>Total 51931 · Insurance - Police Dept</t>
  </si>
  <si>
    <t>51932 · Highway Insurance</t>
  </si>
  <si>
    <t>51932-0 · Auto Ins - Hwy Dept</t>
  </si>
  <si>
    <t>51932-1 · Prop Ins - Hwy Dept</t>
  </si>
  <si>
    <t>51932-2 · Liability Ins-Hwy Dept</t>
  </si>
  <si>
    <t>Total 51932 · Highway Insurance</t>
  </si>
  <si>
    <t>51938 · Insurance - Town &amp; Fire (Other)</t>
  </si>
  <si>
    <t>51938-0 · Auto Ins - Town &amp; Fire</t>
  </si>
  <si>
    <t>51938-1 · Property Ins-(Town &amp; Fire)</t>
  </si>
  <si>
    <t>51938-2 · Liability Ins (Town &amp; Fire)</t>
  </si>
  <si>
    <t>51938 · Insurance - Town &amp; Fire (Other) - Other</t>
  </si>
  <si>
    <t>Total 51938 · Insurance - Town &amp; Fire (Other)</t>
  </si>
  <si>
    <t>Total INSURANCE</t>
  </si>
  <si>
    <t>Total GENERAL GOV'T</t>
  </si>
  <si>
    <t>POLICE DEPT.</t>
  </si>
  <si>
    <t>Police Dept Payroll &amp; Benefits</t>
  </si>
  <si>
    <t>All wage estimates include proj. 2% raise</t>
  </si>
  <si>
    <t>52102 · Salaries Patrolman</t>
  </si>
  <si>
    <t>Includes officer in charge pay (3,300)</t>
  </si>
  <si>
    <t>52104 · Part-time patrol</t>
  </si>
  <si>
    <t>52105 · Police Dept LTE</t>
  </si>
  <si>
    <t>52106 · Patrol Office Work</t>
  </si>
  <si>
    <t>52108 · Overtime Pay</t>
  </si>
  <si>
    <t>52110 · Sick Leave Pay</t>
  </si>
  <si>
    <t>52112 · Vacation Pay</t>
  </si>
  <si>
    <t>Includes estimated PTO &amp; personal days</t>
  </si>
  <si>
    <t>52114 · Holiday Pay</t>
  </si>
  <si>
    <t>52115 · Performance Pay Police Dept.</t>
  </si>
  <si>
    <t>52158 · Employee Benefits</t>
  </si>
  <si>
    <t>52158-1 · Health Insurance-Police</t>
  </si>
  <si>
    <t>52158-2 · Retirement-Police</t>
  </si>
  <si>
    <t>52158-3 · Dental-Police</t>
  </si>
  <si>
    <t>52158-4 · Police Dept. - Life Insurance</t>
  </si>
  <si>
    <t>52158-5 · Police-FICA/Medicare 7.65%</t>
  </si>
  <si>
    <t>52158-6 · Workers Comp Ins - Police Dept.</t>
  </si>
  <si>
    <t>52138 · Uniform Allowance</t>
  </si>
  <si>
    <t>52158 · Employee Benefits - Other</t>
  </si>
  <si>
    <t>Total 52158 · Employee Benefits</t>
  </si>
  <si>
    <t>52500 · DIVE TEAM EXPENSES</t>
  </si>
  <si>
    <t>52502 · Payroll-Dive Team</t>
  </si>
  <si>
    <t>Total 52500 · DIVE TEAM EXPENSES</t>
  </si>
  <si>
    <t>Total Police Dept Payroll &amp; Benefits</t>
  </si>
  <si>
    <t>52116 · Legal Services</t>
  </si>
  <si>
    <t>52117 · Hospital Fees/Legal Draws</t>
  </si>
  <si>
    <t>52120 · Equipment Maintenance</t>
  </si>
  <si>
    <t>52122 · Radio Maintenance</t>
  </si>
  <si>
    <t>52124 · Vehicle Repairs</t>
  </si>
  <si>
    <t>52125 · Conceal carry/ abandoned vehicl</t>
  </si>
  <si>
    <t>52126 · Office Supplies</t>
  </si>
  <si>
    <t>52128 · Postage</t>
  </si>
  <si>
    <t>52130 · Vehicle Gas/Oil</t>
  </si>
  <si>
    <t>52132 · Supplies &amp; Materials</t>
  </si>
  <si>
    <t>52134 · Communications</t>
  </si>
  <si>
    <t>52136 · Heat Lights Water &amp; Bldg Maint</t>
  </si>
  <si>
    <t>52140 · Boat Patrol</t>
  </si>
  <si>
    <t>52144 · Firearms</t>
  </si>
  <si>
    <t>52146 · Photo Equipment</t>
  </si>
  <si>
    <t>52150 · Dues and Subscriptions</t>
  </si>
  <si>
    <t>52152 · Training &amp; Meetings</t>
  </si>
  <si>
    <t>52154 · Newspaper Notice</t>
  </si>
  <si>
    <t>52160 · Snowmobile</t>
  </si>
  <si>
    <t>52161 · Towing Expenses</t>
  </si>
  <si>
    <t>52164 · Expense Donation/Grant  PD</t>
  </si>
  <si>
    <t>52301 · Ambulance-Minocqua Rescue</t>
  </si>
  <si>
    <t>52601 · 911 Dispatch</t>
  </si>
  <si>
    <t>Capital Outlay-Police Dept.</t>
  </si>
  <si>
    <t>52142 · Equip Additions</t>
  </si>
  <si>
    <t>52148 · Vehicle Addition</t>
  </si>
  <si>
    <t>52149 · Future Police Capital Purchases</t>
  </si>
  <si>
    <t>Total Capital Outlay-Police Dept.</t>
  </si>
  <si>
    <t>Total POLICE DEPT.</t>
  </si>
  <si>
    <t>FIRE DEPT.</t>
  </si>
  <si>
    <t>2% Fire Dues Expense</t>
  </si>
  <si>
    <t>52252 · 2% Training/Inspectors/PublicEduc</t>
  </si>
  <si>
    <t>52251 · 2% Fire Inspections/Education</t>
  </si>
  <si>
    <t>52250 · 2% Personal Protection Equip</t>
  </si>
  <si>
    <t>Total 2% Fire Dues Expense</t>
  </si>
  <si>
    <t>Firemans' &amp; Inspectors Pay</t>
  </si>
  <si>
    <t>52202 · Fireman Service</t>
  </si>
  <si>
    <t>52204 · Inspections</t>
  </si>
  <si>
    <t>Total Firemans' &amp; Inspectors Pay</t>
  </si>
  <si>
    <t>Firemans &amp; Inspectors' Benefits</t>
  </si>
  <si>
    <t>52206 · Fire-WI Retirement</t>
  </si>
  <si>
    <t>52203 · Employer FICA/Med 7.65%-Fire</t>
  </si>
  <si>
    <t>52205 · Fire-Workers Comp Insurance</t>
  </si>
  <si>
    <t>52429 · Unemployment</t>
  </si>
  <si>
    <t>Total Firemans &amp; Inspectors' Benefits</t>
  </si>
  <si>
    <t>52208 · Fire Dept. Bldg Maint</t>
  </si>
  <si>
    <t>52210 · Fire Dept Equip Maint</t>
  </si>
  <si>
    <t>52212 · Radio Maintenance</t>
  </si>
  <si>
    <t>52214 · Vehicle Service &amp; Repair</t>
  </si>
  <si>
    <t>52216 · Office Supplies</t>
  </si>
  <si>
    <t>52218 · Postage</t>
  </si>
  <si>
    <t>52220 · Vehicle Gas/Oil</t>
  </si>
  <si>
    <t>52222 · Supplies Materials</t>
  </si>
  <si>
    <t>52224 · Communications</t>
  </si>
  <si>
    <t>52226 · Fire Department Utilities</t>
  </si>
  <si>
    <t>52230 · Dues &amp; Subscriptions</t>
  </si>
  <si>
    <t>52232 · Safety Program</t>
  </si>
  <si>
    <t>52234 · Equipment</t>
  </si>
  <si>
    <t>52235 · Expense Donation / Grant FD</t>
  </si>
  <si>
    <t>52236 · Newspaper Notice</t>
  </si>
  <si>
    <t>52237 · NFPA Compliance</t>
  </si>
  <si>
    <t>52240 · Hydrant Rental</t>
  </si>
  <si>
    <t>52241 · Training</t>
  </si>
  <si>
    <t>52243 · Travel Expense</t>
  </si>
  <si>
    <t>Capital Outlay - Fire Dept</t>
  </si>
  <si>
    <t>52239 · New Fire Truck</t>
  </si>
  <si>
    <t>Total Capital Outlay - Fire Dept</t>
  </si>
  <si>
    <t>Total FIRE DEPT.</t>
  </si>
  <si>
    <t>ROAD DEPT.</t>
  </si>
  <si>
    <t>Wages-Road Dept.</t>
  </si>
  <si>
    <t>53300 · Highway Wages</t>
  </si>
  <si>
    <t>53301 · Overtime</t>
  </si>
  <si>
    <t>53305 · Performance Pay-Road Crew</t>
  </si>
  <si>
    <t>53306 · Sick Pay</t>
  </si>
  <si>
    <t>53308 · Vacation Pay</t>
  </si>
  <si>
    <t>Total Wages-Road Dept.</t>
  </si>
  <si>
    <t>53352 · Employee Benefits-Road Dept</t>
  </si>
  <si>
    <t>53352-1 · Health Ins-Gen Transp</t>
  </si>
  <si>
    <t>53352-2 · Retirement-Gen Transp</t>
  </si>
  <si>
    <t>53352-3 · Dental-Gen Trans</t>
  </si>
  <si>
    <t>53352-4 · Gen Transportation - Life</t>
  </si>
  <si>
    <t>53352-5 · Gen Trans-Fica/MED 7.65%</t>
  </si>
  <si>
    <t>53352-6 · Workers Comp Ins  - Road Crew</t>
  </si>
  <si>
    <t>53352-7 · Paid Time Off</t>
  </si>
  <si>
    <t>53312 · Clothing Allowance</t>
  </si>
  <si>
    <t>53352 · Employee Benefits-Road Dept - Other</t>
  </si>
  <si>
    <t>Total 53352 · Employee Benefits-Road Dept</t>
  </si>
  <si>
    <t>53304 · Contract Services</t>
  </si>
  <si>
    <t>53304-1 · CDL Drug Testing</t>
  </si>
  <si>
    <t>53304-2 · McNaughton Services</t>
  </si>
  <si>
    <t>53304-3 · Garbage Pickup</t>
  </si>
  <si>
    <t>53304-4 · Towels for shop</t>
  </si>
  <si>
    <t>53304-5 · Muni Grounds - Maintenance</t>
  </si>
  <si>
    <t>53304 · Contract Services - Other</t>
  </si>
  <si>
    <t>Total 53304 · Contract Services</t>
  </si>
  <si>
    <t>53316 · Building Maintenance</t>
  </si>
  <si>
    <t>53318 · Equipment Maintenance</t>
  </si>
  <si>
    <t>53321 · Radio Maintenance</t>
  </si>
  <si>
    <t>53322 · Machine Fuel Oil</t>
  </si>
  <si>
    <t>53324 · Black Top Seal Coat</t>
  </si>
  <si>
    <t>53325 · Trip Project</t>
  </si>
  <si>
    <t>53326 · Other Road Maintenance</t>
  </si>
  <si>
    <t>53328 · Road Signs Material</t>
  </si>
  <si>
    <t>53329 · DOT Highway 51 Project</t>
  </si>
  <si>
    <t>53330 · Garage Supplies</t>
  </si>
  <si>
    <t>53332 · Communications</t>
  </si>
  <si>
    <t>53334 · Heat,Lights, Water</t>
  </si>
  <si>
    <t>53340 · Equipment Rental</t>
  </si>
  <si>
    <t>53342 · Training &amp; Meeting</t>
  </si>
  <si>
    <t>53346 · News Notice</t>
  </si>
  <si>
    <t>STREET LIGHTS</t>
  </si>
  <si>
    <t>53422 · Road Lights</t>
  </si>
  <si>
    <t>53426 · Street Light Replacement</t>
  </si>
  <si>
    <t>Total STREET LIGHTS</t>
  </si>
  <si>
    <t>Capital Outlay-Road Dept.</t>
  </si>
  <si>
    <t>53341 · Equipment Additions</t>
  </si>
  <si>
    <t>Total Capital Outlay-Road Dept.</t>
  </si>
  <si>
    <t>Total ROAD DEPT.</t>
  </si>
  <si>
    <t>OTHER TRANSPORTATION</t>
  </si>
  <si>
    <t>53510 · Airport</t>
  </si>
  <si>
    <t>Total OTHER TRANSPORTATION</t>
  </si>
  <si>
    <t>HEALTH &amp; HUMAN SERVICES</t>
  </si>
  <si>
    <t>54916 · Evergreen Cemetery- Supplies</t>
  </si>
  <si>
    <t>54914 · Evergreen Cem.- Dues Subs Fees</t>
  </si>
  <si>
    <t>54912 · Evergreen Cemetery- Maintenance</t>
  </si>
  <si>
    <t>54910 · Evergreen Cemetery-Sexton Svc</t>
  </si>
  <si>
    <t>Recycling</t>
  </si>
  <si>
    <t>53631 · Brush Site Attendant</t>
  </si>
  <si>
    <t>53631-1 · Hourly Brush Site</t>
  </si>
  <si>
    <t>53631-5 · Brush Site Attendant FICA/Med</t>
  </si>
  <si>
    <t>53631-6 · Workers Comp Ins - Brush Site</t>
  </si>
  <si>
    <t>53631 · Brush Site Attendant - Other</t>
  </si>
  <si>
    <t>Total 53631 · Brush Site Attendant</t>
  </si>
  <si>
    <t>53632 · Garbage &amp; Recycling Services</t>
  </si>
  <si>
    <t>Total Recycling</t>
  </si>
  <si>
    <t>54600 · Lakeland Senior Center</t>
  </si>
  <si>
    <t>55120 · Dr. Kate Museum &amp; Historical So</t>
  </si>
  <si>
    <t>55202 · Brandy Park</t>
  </si>
  <si>
    <t>55302 · Holiday Decorations &amp; Fireworks</t>
  </si>
  <si>
    <t>55304 · Holiday Lighting</t>
  </si>
  <si>
    <t>55306 · Cross Country Cruisers</t>
  </si>
  <si>
    <t>55510 · Tom Lake Property Owners Assoc</t>
  </si>
  <si>
    <t>56700 · Room Tax Paid to Chamber</t>
  </si>
  <si>
    <t>56702 · Community Development</t>
  </si>
  <si>
    <t>Total HEALTH &amp; HUMAN SERVICES</t>
  </si>
  <si>
    <t>DEBT SERVICE</t>
  </si>
  <si>
    <t>INTEREST EXPENSE</t>
  </si>
  <si>
    <t>58150 · Loan Interest Oshkosh</t>
  </si>
  <si>
    <t>58151 · Interest End Loader</t>
  </si>
  <si>
    <t>58155 · Interest Facility Loan</t>
  </si>
  <si>
    <t>58157 · Interest Fire Truck</t>
  </si>
  <si>
    <t>Total INTEREST EXPENSE</t>
  </si>
  <si>
    <t>PRINCIPLE ON LONG-TERM DEBT</t>
  </si>
  <si>
    <t>58106 · End Loader Loan</t>
  </si>
  <si>
    <t>58120 · Oshkosh Truck</t>
  </si>
  <si>
    <t>58121 · Fire Truck Loan</t>
  </si>
  <si>
    <t>58140 · Facility Loan</t>
  </si>
  <si>
    <t>Total PRINCIPLE ON LONG-TERM DEBT</t>
  </si>
  <si>
    <t>Total DEBT SERVICE</t>
  </si>
  <si>
    <t>OTHER EXPENSES</t>
  </si>
  <si>
    <t>58233 · Parking lot lease DOT</t>
  </si>
  <si>
    <t>57220 · Fire numbers-(Cap outlay Fire)</t>
  </si>
  <si>
    <t>58230 · MSHA / Road Dept Training Event</t>
  </si>
  <si>
    <t>58231 · Town Fund Raisers</t>
  </si>
  <si>
    <t>59530 · Reassessment Reserve</t>
  </si>
  <si>
    <t>59531 · Reserves Future Bldg Repairs</t>
  </si>
  <si>
    <t>59532 · Retirement Reserve Account</t>
  </si>
  <si>
    <t>59900 · Refinance Fees</t>
  </si>
  <si>
    <t>Total OTHER EXPENSES</t>
  </si>
  <si>
    <t>6560 · Payroll Expenses</t>
  </si>
  <si>
    <t>66900 · Reconciliation Discrepancies</t>
  </si>
  <si>
    <t>Total Expense</t>
  </si>
  <si>
    <t>Net Ordinary Income</t>
  </si>
  <si>
    <t>Other Income/Expense</t>
  </si>
  <si>
    <t>Other Expense</t>
  </si>
  <si>
    <t>9999 · Unclassified-Please investigate</t>
  </si>
  <si>
    <t>Total Other Expense</t>
  </si>
  <si>
    <t>Net Other Income</t>
  </si>
  <si>
    <t>Net Income</t>
  </si>
  <si>
    <t>Budget</t>
  </si>
  <si>
    <t>53630 · Brush Site Chipping</t>
  </si>
  <si>
    <t>2020 Mil Rate= Levy x 1000/Assessed value=</t>
  </si>
  <si>
    <t>Rates dropped dramatically due to COVID</t>
  </si>
  <si>
    <t>Total 50000 · TAX SETTLEMENTS PAID OUT</t>
  </si>
  <si>
    <t>More in 2021 because of fire truck purchase</t>
  </si>
  <si>
    <t>49020 · Surplus Applied - Fire Dept.</t>
  </si>
  <si>
    <t>52253 · FD Service Award Program</t>
  </si>
  <si>
    <t>Requested amount</t>
  </si>
  <si>
    <t>Are we going to plan for cold storage loan?</t>
  </si>
  <si>
    <t>49010 · Surplus Applied- Police Department</t>
  </si>
  <si>
    <t>2020 squad carryover</t>
  </si>
  <si>
    <t>New squad</t>
  </si>
  <si>
    <t>117,469.94 is surplus carryover + 159,052.62 Hwy aid 2021</t>
  </si>
  <si>
    <t>52118 · Time System</t>
  </si>
  <si>
    <t>Potential health ins deposit ($12,220.62)  + 1-time fee ($11,500)</t>
  </si>
  <si>
    <t>Seal coat carryover</t>
  </si>
  <si>
    <t>Fire truck payment reserves</t>
  </si>
  <si>
    <t>Jan-Oct.9, 2020</t>
  </si>
  <si>
    <t>Health insurance deposit/fee (amended by -47,586.16)</t>
  </si>
  <si>
    <t>Includes holiday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</si>
</sst>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4"/>
      <color rgb="FF000000"/>
      <name val="Arial"/>
      <family val="2"/>
    </font>
    <font>
      <sz val="14"/>
      <color theme="1"/>
      <name val="Arial"/>
      <family val="2"/>
    </font>
    <font>
      <sz val="18"/>
      <color rgb="FF000000"/>
      <name val="Arial"/>
      <family val="2"/>
    </font>
    <font>
      <sz val="18"/>
      <color theme="1"/>
      <name val="Arial"/>
      <family val="2"/>
    </font>
    <font>
      <sz val="18"/>
      <color rgb="FFFF0000"/>
      <name val="Arial"/>
      <family val="2"/>
    </font>
    <font>
      <sz val="18"/>
      <name val="Arial"/>
      <family val="2"/>
    </font>
    <font>
      <sz val="18"/>
      <color rgb="FF0070C0"/>
      <name val="Arial"/>
      <family val="2"/>
    </font>
    <font>
      <b/>
      <sz val="16"/>
      <color rgb="FF000000"/>
      <name val="Calibri"/>
      <family val="2"/>
      <scheme val="minor"/>
    </font>
    <font>
      <b/>
      <sz val="18"/>
      <color rgb="FF000000"/>
      <name val="Arial"/>
      <family val="2"/>
    </font>
    <font>
      <b/>
      <sz val="18"/>
      <color theme="1"/>
      <name val="Arial"/>
      <family val="2"/>
    </font>
    <font>
      <sz val="16"/>
      <color theme="1"/>
      <name val="Arial"/>
      <family val="2"/>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CC"/>
        <bgColor indexed="64"/>
      </patternFill>
    </fill>
    <fill>
      <patternFill patternType="solid">
        <fgColor theme="7"/>
        <bgColor indexed="64"/>
      </patternFill>
    </fill>
    <fill>
      <patternFill patternType="solid">
        <fgColor theme="7" tint="0.39997558519241921"/>
        <bgColor indexed="64"/>
      </patternFill>
    </fill>
  </fills>
  <borders count="6">
    <border>
      <left/>
      <right/>
      <top/>
      <bottom/>
      <diagonal/>
    </border>
    <border>
      <left/>
      <right/>
      <top style="thin">
        <color indexed="64"/>
      </top>
      <bottom/>
      <diagonal/>
    </border>
    <border>
      <left/>
      <right/>
      <top/>
      <bottom style="medium">
        <color indexed="64"/>
      </bottom>
      <diagonal/>
    </border>
    <border>
      <left/>
      <right/>
      <top style="medium">
        <color indexed="64"/>
      </top>
      <bottom style="hair">
        <color indexed="64"/>
      </bottom>
      <diagonal/>
    </border>
    <border>
      <left/>
      <right/>
      <top style="dotted">
        <color auto="1"/>
      </top>
      <bottom style="dotted">
        <color auto="1"/>
      </bottom>
      <diagonal/>
    </border>
    <border>
      <left/>
      <right/>
      <top style="hair">
        <color auto="1"/>
      </top>
      <bottom style="hair">
        <color auto="1"/>
      </bottom>
      <diagonal/>
    </border>
  </borders>
  <cellStyleXfs count="1">
    <xf numFmtId="0" fontId="0" fillId="0" borderId="0"/>
  </cellStyleXfs>
  <cellXfs count="63">
    <xf numFmtId="0" fontId="0" fillId="0" borderId="0" xfId="0"/>
    <xf numFmtId="49" fontId="1" fillId="0" borderId="0" xfId="0" applyNumberFormat="1" applyFont="1"/>
    <xf numFmtId="0" fontId="1" fillId="0" borderId="1" xfId="0" applyFont="1" applyBorder="1" applyAlignment="1">
      <alignment horizontal="center"/>
    </xf>
    <xf numFmtId="43" fontId="2" fillId="2" borderId="0" xfId="0" applyNumberFormat="1" applyFont="1" applyFill="1" applyAlignment="1">
      <alignment horizontal="centerContinuous"/>
    </xf>
    <xf numFmtId="43" fontId="1" fillId="2" borderId="0" xfId="0" applyNumberFormat="1" applyFont="1" applyFill="1"/>
    <xf numFmtId="43" fontId="1" fillId="0" borderId="1" xfId="0" applyNumberFormat="1" applyFont="1" applyBorder="1" applyAlignment="1">
      <alignment horizontal="center"/>
    </xf>
    <xf numFmtId="0" fontId="2" fillId="0" borderId="0" xfId="0" applyFont="1"/>
    <xf numFmtId="49" fontId="1" fillId="0" borderId="0" xfId="0" applyNumberFormat="1" applyFont="1" applyAlignment="1">
      <alignment horizontal="center"/>
    </xf>
    <xf numFmtId="43" fontId="1" fillId="0" borderId="2" xfId="0" applyNumberFormat="1" applyFont="1" applyBorder="1" applyAlignment="1">
      <alignment horizontal="center"/>
    </xf>
    <xf numFmtId="43" fontId="2" fillId="2" borderId="0" xfId="0" applyNumberFormat="1" applyFont="1" applyFill="1" applyAlignment="1">
      <alignment horizontal="center"/>
    </xf>
    <xf numFmtId="0" fontId="1" fillId="0" borderId="2" xfId="0" applyFont="1" applyBorder="1" applyAlignment="1">
      <alignment horizontal="center"/>
    </xf>
    <xf numFmtId="0" fontId="2" fillId="0" borderId="2" xfId="0" applyFont="1" applyBorder="1" applyAlignment="1">
      <alignment horizontal="center"/>
    </xf>
    <xf numFmtId="43" fontId="3" fillId="0" borderId="0" xfId="0" applyNumberFormat="1" applyFont="1"/>
    <xf numFmtId="43" fontId="3" fillId="2" borderId="0" xfId="0" applyNumberFormat="1" applyFont="1" applyFill="1"/>
    <xf numFmtId="43" fontId="4" fillId="0" borderId="0" xfId="0" applyNumberFormat="1" applyFont="1"/>
    <xf numFmtId="43" fontId="4" fillId="2" borderId="0" xfId="0" applyNumberFormat="1" applyFont="1" applyFill="1"/>
    <xf numFmtId="0" fontId="4" fillId="0" borderId="3" xfId="0" applyFont="1" applyBorder="1"/>
    <xf numFmtId="49" fontId="3" fillId="0" borderId="4" xfId="0" applyNumberFormat="1" applyFont="1" applyBorder="1"/>
    <xf numFmtId="43" fontId="3" fillId="0" borderId="4" xfId="0" applyNumberFormat="1" applyFont="1" applyBorder="1"/>
    <xf numFmtId="43" fontId="3" fillId="2" borderId="4" xfId="0" applyNumberFormat="1" applyFont="1" applyFill="1" applyBorder="1"/>
    <xf numFmtId="43" fontId="4" fillId="0" borderId="4" xfId="0" applyNumberFormat="1" applyFont="1" applyBorder="1"/>
    <xf numFmtId="43" fontId="4" fillId="2" borderId="4" xfId="0" applyNumberFormat="1" applyFont="1" applyFill="1" applyBorder="1"/>
    <xf numFmtId="0" fontId="4" fillId="0" borderId="5" xfId="0" applyFont="1" applyBorder="1"/>
    <xf numFmtId="0" fontId="5" fillId="0" borderId="5" xfId="0" applyFont="1" applyBorder="1"/>
    <xf numFmtId="0" fontId="4" fillId="0" borderId="0" xfId="0" applyFont="1"/>
    <xf numFmtId="43" fontId="6" fillId="0" borderId="4" xfId="0" applyNumberFormat="1" applyFont="1" applyBorder="1"/>
    <xf numFmtId="49" fontId="3" fillId="4" borderId="4" xfId="0" applyNumberFormat="1" applyFont="1" applyFill="1" applyBorder="1"/>
    <xf numFmtId="43" fontId="3" fillId="4" borderId="4" xfId="0" applyNumberFormat="1" applyFont="1" applyFill="1" applyBorder="1"/>
    <xf numFmtId="0" fontId="3" fillId="0" borderId="4" xfId="0" applyFont="1" applyBorder="1"/>
    <xf numFmtId="49" fontId="3" fillId="5" borderId="4" xfId="0" applyNumberFormat="1" applyFont="1" applyFill="1" applyBorder="1"/>
    <xf numFmtId="43" fontId="3" fillId="5" borderId="4" xfId="0" applyNumberFormat="1" applyFont="1" applyFill="1" applyBorder="1"/>
    <xf numFmtId="43" fontId="4" fillId="5" borderId="4" xfId="0" applyNumberFormat="1" applyFont="1" applyFill="1" applyBorder="1"/>
    <xf numFmtId="0" fontId="6" fillId="0" borderId="5" xfId="0" applyFont="1" applyBorder="1"/>
    <xf numFmtId="43" fontId="6" fillId="5" borderId="4" xfId="0" applyNumberFormat="1" applyFont="1" applyFill="1" applyBorder="1"/>
    <xf numFmtId="49" fontId="3" fillId="6" borderId="4" xfId="0" applyNumberFormat="1" applyFont="1" applyFill="1" applyBorder="1"/>
    <xf numFmtId="43" fontId="3" fillId="6" borderId="4" xfId="0" applyNumberFormat="1" applyFont="1" applyFill="1" applyBorder="1"/>
    <xf numFmtId="43" fontId="4" fillId="6" borderId="4" xfId="0" applyNumberFormat="1" applyFont="1" applyFill="1" applyBorder="1"/>
    <xf numFmtId="49" fontId="3" fillId="7" borderId="4" xfId="0" applyNumberFormat="1" applyFont="1" applyFill="1" applyBorder="1"/>
    <xf numFmtId="43" fontId="3" fillId="7" borderId="4" xfId="0" applyNumberFormat="1" applyFont="1" applyFill="1" applyBorder="1"/>
    <xf numFmtId="43" fontId="4" fillId="7" borderId="4" xfId="0" applyNumberFormat="1" applyFont="1" applyFill="1" applyBorder="1"/>
    <xf numFmtId="0" fontId="7" fillId="0" borderId="5" xfId="0" applyFont="1" applyBorder="1"/>
    <xf numFmtId="43" fontId="4" fillId="4" borderId="4" xfId="0" applyNumberFormat="1" applyFont="1" applyFill="1" applyBorder="1"/>
    <xf numFmtId="0" fontId="3" fillId="0" borderId="0" xfId="0" applyFont="1"/>
    <xf numFmtId="0" fontId="8" fillId="3" borderId="0" xfId="0" applyFont="1" applyFill="1"/>
    <xf numFmtId="0" fontId="8" fillId="3" borderId="0" xfId="0" applyFont="1" applyFill="1" applyAlignment="1">
      <alignment horizontal="center"/>
    </xf>
    <xf numFmtId="0" fontId="8" fillId="0" borderId="0" xfId="0" applyFont="1"/>
    <xf numFmtId="0" fontId="8" fillId="0" borderId="0" xfId="0" applyFont="1" applyAlignment="1">
      <alignment horizontal="center"/>
    </xf>
    <xf numFmtId="0" fontId="0" fillId="8" borderId="0" xfId="0" applyFill="1"/>
    <xf numFmtId="49" fontId="9" fillId="0" borderId="4" xfId="0" applyNumberFormat="1" applyFont="1" applyBorder="1"/>
    <xf numFmtId="43" fontId="9" fillId="0" borderId="4" xfId="0" applyNumberFormat="1" applyFont="1" applyBorder="1"/>
    <xf numFmtId="43" fontId="9" fillId="2" borderId="4" xfId="0" applyNumberFormat="1" applyFont="1" applyFill="1" applyBorder="1"/>
    <xf numFmtId="43" fontId="10" fillId="2" borderId="4" xfId="0" applyNumberFormat="1" applyFont="1" applyFill="1" applyBorder="1"/>
    <xf numFmtId="49" fontId="9" fillId="4" borderId="4" xfId="0" applyNumberFormat="1" applyFont="1" applyFill="1" applyBorder="1"/>
    <xf numFmtId="43" fontId="9" fillId="4" borderId="4" xfId="0" applyNumberFormat="1" applyFont="1" applyFill="1" applyBorder="1"/>
    <xf numFmtId="49" fontId="9" fillId="5" borderId="4" xfId="0" applyNumberFormat="1" applyFont="1" applyFill="1" applyBorder="1"/>
    <xf numFmtId="43" fontId="9" fillId="5" borderId="4" xfId="0" applyNumberFormat="1" applyFont="1" applyFill="1" applyBorder="1"/>
    <xf numFmtId="49" fontId="9" fillId="6" borderId="4" xfId="0" applyNumberFormat="1" applyFont="1" applyFill="1" applyBorder="1"/>
    <xf numFmtId="43" fontId="9" fillId="6" borderId="4" xfId="0" applyNumberFormat="1" applyFont="1" applyFill="1" applyBorder="1"/>
    <xf numFmtId="49" fontId="9" fillId="7" borderId="4" xfId="0" applyNumberFormat="1" applyFont="1" applyFill="1" applyBorder="1"/>
    <xf numFmtId="43" fontId="9" fillId="7" borderId="4" xfId="0" applyNumberFormat="1" applyFont="1" applyFill="1" applyBorder="1"/>
    <xf numFmtId="0" fontId="2" fillId="0" borderId="5" xfId="0" applyFont="1" applyBorder="1"/>
    <xf numFmtId="0" fontId="11" fillId="0" borderId="5" xfId="0" applyFont="1" applyBorder="1"/>
    <xf numFmtId="0" fontId="4" fillId="9"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6</xdr:row>
      <xdr:rowOff>130969</xdr:rowOff>
    </xdr:from>
    <xdr:to>
      <xdr:col>18</xdr:col>
      <xdr:colOff>6012656</xdr:colOff>
      <xdr:row>14</xdr:row>
      <xdr:rowOff>47625</xdr:rowOff>
    </xdr:to>
    <xdr:sp macro="" textlink="">
      <xdr:nvSpPr>
        <xdr:cNvPr id="2" name="TextBox 1">
          <a:extLst>
            <a:ext uri="{FF2B5EF4-FFF2-40B4-BE49-F238E27FC236}">
              <a16:creationId xmlns:a16="http://schemas.microsoft.com/office/drawing/2014/main" id="{2C0E1394-32D0-4164-8D73-2226AB9401AC}"/>
            </a:ext>
          </a:extLst>
        </xdr:cNvPr>
        <xdr:cNvSpPr txBox="1"/>
      </xdr:nvSpPr>
      <xdr:spPr>
        <a:xfrm>
          <a:off x="16371094" y="1785938"/>
          <a:ext cx="5822156" cy="2297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This is based on adjusting the levy to keep the mil rate </a:t>
          </a:r>
          <a:r>
            <a:rPr lang="en-US" sz="1600" baseline="0"/>
            <a:t>the same as last year, 4.90551. It can be adjusted (because of our existing loan debt) to increase OR further decrease the levy, depending on how much we want to use the levy to pay for that debt. </a:t>
          </a:r>
        </a:p>
        <a:p>
          <a:endParaRPr lang="en-US" sz="1600" baseline="0"/>
        </a:p>
        <a:p>
          <a:r>
            <a:rPr lang="en-US" sz="1600" baseline="0"/>
            <a:t>The most our 2020 allowable levy can be is $1,800,808.00 which would bring the mil rate up to 5.02168. </a:t>
          </a:r>
        </a:p>
        <a:p>
          <a:endParaRPr lang="en-US" sz="1600" baseline="0"/>
        </a:p>
      </xdr:txBody>
    </xdr:sp>
    <xdr:clientData/>
  </xdr:twoCellAnchor>
  <xdr:oneCellAnchor>
    <xdr:from>
      <xdr:col>6</xdr:col>
      <xdr:colOff>123824</xdr:colOff>
      <xdr:row>418</xdr:row>
      <xdr:rowOff>142873</xdr:rowOff>
    </xdr:from>
    <xdr:ext cx="5186362" cy="5845970"/>
    <xdr:sp macro="" textlink="">
      <xdr:nvSpPr>
        <xdr:cNvPr id="3" name="TextBox 2">
          <a:extLst>
            <a:ext uri="{FF2B5EF4-FFF2-40B4-BE49-F238E27FC236}">
              <a16:creationId xmlns:a16="http://schemas.microsoft.com/office/drawing/2014/main" id="{8229CC32-1C05-4E23-A5B7-BF8686200D15}"/>
            </a:ext>
          </a:extLst>
        </xdr:cNvPr>
        <xdr:cNvSpPr txBox="1"/>
      </xdr:nvSpPr>
      <xdr:spPr>
        <a:xfrm>
          <a:off x="981074" y="124432217"/>
          <a:ext cx="5186362" cy="5845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600" b="1" i="0" u="none" strike="noStrike">
              <a:solidFill>
                <a:schemeClr val="tx1"/>
              </a:solidFill>
              <a:latin typeface="+mn-lt"/>
              <a:ea typeface="+mn-ea"/>
              <a:cs typeface="+mn-cs"/>
            </a:rPr>
            <a:t>2012 Assessed Value w/mfg: 352,470,700                            </a:t>
          </a:r>
          <a:r>
            <a:rPr lang="en-US" sz="1600"/>
            <a:t> </a:t>
          </a:r>
          <a:r>
            <a:rPr lang="en-US" sz="1600" b="1" i="0" u="none" strike="noStrike">
              <a:solidFill>
                <a:schemeClr val="tx1"/>
              </a:solidFill>
              <a:latin typeface="+mn-lt"/>
              <a:ea typeface="+mn-ea"/>
              <a:cs typeface="+mn-cs"/>
            </a:rPr>
            <a:t>2013 Assessed Value w/o mfg: 353,876,100</a:t>
          </a:r>
          <a:r>
            <a:rPr lang="en-US" sz="1600"/>
            <a:t> </a:t>
          </a:r>
        </a:p>
        <a:p>
          <a:r>
            <a:rPr lang="en-US" sz="1600" b="1" i="0" u="none" strike="noStrike">
              <a:solidFill>
                <a:schemeClr val="tx1"/>
              </a:solidFill>
              <a:latin typeface="+mn-lt"/>
              <a:ea typeface="+mn-ea"/>
              <a:cs typeface="+mn-cs"/>
            </a:rPr>
            <a:t>2014 Assessed Value w/mfg: 356,047,500</a:t>
          </a:r>
          <a:r>
            <a:rPr lang="en-US" sz="1600"/>
            <a:t> </a:t>
          </a:r>
        </a:p>
        <a:p>
          <a:r>
            <a:rPr lang="en-US" sz="1600" b="1" i="0" u="none" strike="noStrike">
              <a:solidFill>
                <a:schemeClr val="tx1"/>
              </a:solidFill>
              <a:latin typeface="+mn-lt"/>
              <a:ea typeface="+mn-ea"/>
              <a:cs typeface="+mn-cs"/>
            </a:rPr>
            <a:t>2015 Assessed Value w/mfg: 355,429,100</a:t>
          </a:r>
          <a:r>
            <a:rPr lang="en-US" sz="1600"/>
            <a:t> </a:t>
          </a:r>
        </a:p>
        <a:p>
          <a:r>
            <a:rPr lang="en-US" sz="1600" b="1" i="0" u="none" strike="noStrike">
              <a:solidFill>
                <a:schemeClr val="tx1"/>
              </a:solidFill>
              <a:latin typeface="+mn-lt"/>
              <a:ea typeface="+mn-ea"/>
              <a:cs typeface="+mn-cs"/>
            </a:rPr>
            <a:t>2016 Assessed Value w/mfg: 355,450,900</a:t>
          </a:r>
        </a:p>
        <a:p>
          <a:r>
            <a:rPr lang="en-US" sz="1600"/>
            <a:t> </a:t>
          </a:r>
          <a:r>
            <a:rPr lang="en-US" sz="1600" b="1" i="0" u="none" strike="noStrike">
              <a:solidFill>
                <a:schemeClr val="tx1"/>
              </a:solidFill>
              <a:latin typeface="+mn-lt"/>
              <a:ea typeface="+mn-ea"/>
              <a:cs typeface="+mn-cs"/>
            </a:rPr>
            <a:t>(Mil rate = levy x$1000 divided by assessed value)</a:t>
          </a:r>
          <a:r>
            <a:rPr lang="en-US" sz="1600"/>
            <a:t> </a:t>
          </a:r>
        </a:p>
        <a:p>
          <a:r>
            <a:rPr lang="en-US" sz="1600" b="1" i="0" u="none" strike="noStrike">
              <a:solidFill>
                <a:schemeClr val="tx1"/>
              </a:solidFill>
              <a:latin typeface="+mn-lt"/>
              <a:ea typeface="+mn-ea"/>
              <a:cs typeface="+mn-cs"/>
            </a:rPr>
            <a:t>2012 Levy 1,498,324</a:t>
          </a:r>
          <a:r>
            <a:rPr lang="en-US" sz="1600"/>
            <a:t> </a:t>
          </a:r>
        </a:p>
        <a:p>
          <a:r>
            <a:rPr lang="en-US" sz="1600" b="1" i="0" u="none" strike="noStrike">
              <a:solidFill>
                <a:schemeClr val="tx1"/>
              </a:solidFill>
              <a:latin typeface="+mn-lt"/>
              <a:ea typeface="+mn-ea"/>
              <a:cs typeface="+mn-cs"/>
            </a:rPr>
            <a:t>2013 Levy 1,504,000</a:t>
          </a:r>
          <a:r>
            <a:rPr lang="en-US" sz="1600"/>
            <a:t> </a:t>
          </a:r>
        </a:p>
        <a:p>
          <a:r>
            <a:rPr lang="en-US" sz="1600" b="1" i="0" u="none" strike="noStrike">
              <a:solidFill>
                <a:schemeClr val="tx1"/>
              </a:solidFill>
              <a:latin typeface="+mn-lt"/>
              <a:ea typeface="+mn-ea"/>
              <a:cs typeface="+mn-cs"/>
            </a:rPr>
            <a:t>2014  1,513,107</a:t>
          </a:r>
          <a:r>
            <a:rPr lang="en-US" sz="1600"/>
            <a:t> </a:t>
          </a:r>
        </a:p>
        <a:p>
          <a:r>
            <a:rPr lang="en-US" sz="1600" b="1" i="0" u="none" strike="noStrike">
              <a:solidFill>
                <a:schemeClr val="tx1"/>
              </a:solidFill>
              <a:latin typeface="+mn-lt"/>
              <a:ea typeface="+mn-ea"/>
              <a:cs typeface="+mn-cs"/>
            </a:rPr>
            <a:t>2015 Levy- 1,616,636</a:t>
          </a:r>
          <a:r>
            <a:rPr lang="en-US" sz="1600"/>
            <a:t> </a:t>
          </a:r>
        </a:p>
        <a:p>
          <a:r>
            <a:rPr lang="en-US" sz="1600" b="1" i="0" u="none" strike="noStrike">
              <a:solidFill>
                <a:schemeClr val="tx1"/>
              </a:solidFill>
              <a:latin typeface="+mn-lt"/>
              <a:ea typeface="+mn-ea"/>
              <a:cs typeface="+mn-cs"/>
            </a:rPr>
            <a:t>2016 Levy- 1,616,636</a:t>
          </a:r>
          <a:r>
            <a:rPr lang="en-US" sz="1600"/>
            <a:t> </a:t>
          </a:r>
        </a:p>
        <a:p>
          <a:r>
            <a:rPr lang="en-US" sz="1600" b="1" i="0" u="none" strike="noStrike">
              <a:solidFill>
                <a:schemeClr val="tx1"/>
              </a:solidFill>
              <a:latin typeface="+mn-lt"/>
              <a:ea typeface="+mn-ea"/>
              <a:cs typeface="+mn-cs"/>
            </a:rPr>
            <a:t>Budget year and mil rate</a:t>
          </a:r>
          <a:r>
            <a:rPr lang="en-US" sz="1600"/>
            <a:t> </a:t>
          </a:r>
        </a:p>
        <a:p>
          <a:r>
            <a:rPr lang="en-US" sz="1600" b="1" i="0" u="none" strike="noStrike">
              <a:solidFill>
                <a:schemeClr val="tx1"/>
              </a:solidFill>
              <a:latin typeface="+mn-lt"/>
              <a:ea typeface="+mn-ea"/>
              <a:cs typeface="+mn-cs"/>
            </a:rPr>
            <a:t>2011 = $4.25</a:t>
          </a:r>
          <a:r>
            <a:rPr lang="en-US" sz="1600"/>
            <a:t> </a:t>
          </a:r>
        </a:p>
        <a:p>
          <a:r>
            <a:rPr lang="en-US" sz="1600" b="1" i="0" u="none" strike="noStrike">
              <a:solidFill>
                <a:schemeClr val="tx1"/>
              </a:solidFill>
              <a:latin typeface="+mn-lt"/>
              <a:ea typeface="+mn-ea"/>
              <a:cs typeface="+mn-cs"/>
            </a:rPr>
            <a:t>2012= $4.25</a:t>
          </a:r>
          <a:r>
            <a:rPr lang="en-US" sz="1600"/>
            <a:t> </a:t>
          </a:r>
        </a:p>
        <a:p>
          <a:r>
            <a:rPr lang="en-US" sz="1600" b="1" i="0" u="none" strike="noStrike">
              <a:solidFill>
                <a:schemeClr val="tx1"/>
              </a:solidFill>
              <a:latin typeface="+mn-lt"/>
              <a:ea typeface="+mn-ea"/>
              <a:cs typeface="+mn-cs"/>
            </a:rPr>
            <a:t>2013= $4.25</a:t>
          </a:r>
          <a:r>
            <a:rPr lang="en-US" sz="1600"/>
            <a:t> </a:t>
          </a:r>
        </a:p>
        <a:p>
          <a:r>
            <a:rPr lang="en-US" sz="1600" b="1" i="0" u="none" strike="noStrike">
              <a:solidFill>
                <a:schemeClr val="tx1"/>
              </a:solidFill>
              <a:latin typeface="+mn-lt"/>
              <a:ea typeface="+mn-ea"/>
              <a:cs typeface="+mn-cs"/>
            </a:rPr>
            <a:t>2014= $4.25</a:t>
          </a:r>
          <a:r>
            <a:rPr lang="en-US" sz="1600"/>
            <a:t> </a:t>
          </a:r>
        </a:p>
        <a:p>
          <a:r>
            <a:rPr lang="en-US" sz="1600" b="1" i="0" u="none" strike="noStrike">
              <a:solidFill>
                <a:schemeClr val="tx1"/>
              </a:solidFill>
              <a:latin typeface="+mn-lt"/>
              <a:ea typeface="+mn-ea"/>
              <a:cs typeface="+mn-cs"/>
            </a:rPr>
            <a:t>2015- $4.5484 or 4.55</a:t>
          </a:r>
          <a:r>
            <a:rPr lang="en-US" sz="1600"/>
            <a:t> </a:t>
          </a:r>
          <a:r>
            <a:rPr lang="en-US" sz="1600" b="1" i="0" u="none" strike="noStrike">
              <a:solidFill>
                <a:schemeClr val="tx1"/>
              </a:solidFill>
              <a:latin typeface="+mn-lt"/>
              <a:ea typeface="+mn-ea"/>
              <a:cs typeface="+mn-cs"/>
            </a:rPr>
            <a:t> </a:t>
          </a:r>
        </a:p>
        <a:p>
          <a:r>
            <a:rPr lang="en-US" sz="1600" b="1" i="0" u="none" strike="noStrike">
              <a:solidFill>
                <a:schemeClr val="tx1"/>
              </a:solidFill>
              <a:latin typeface="+mn-lt"/>
              <a:ea typeface="+mn-ea"/>
              <a:cs typeface="+mn-cs"/>
            </a:rPr>
            <a:t>2016 Mil Rate= 4.61366 </a:t>
          </a:r>
        </a:p>
        <a:p>
          <a:r>
            <a:rPr lang="en-US" sz="1600" b="1" i="0" u="none" strike="noStrike">
              <a:solidFill>
                <a:schemeClr val="tx1"/>
              </a:solidFill>
              <a:latin typeface="+mn-lt"/>
              <a:ea typeface="+mn-ea"/>
              <a:cs typeface="+mn-cs"/>
            </a:rPr>
            <a:t>2017 = 4.61267  </a:t>
          </a:r>
          <a:r>
            <a:rPr lang="en-US" sz="1600"/>
            <a:t> </a:t>
          </a:r>
        </a:p>
        <a:p>
          <a:r>
            <a:rPr lang="en-US" sz="1600" b="1"/>
            <a:t>2018 Mil</a:t>
          </a:r>
          <a:r>
            <a:rPr lang="en-US" sz="1600" b="1" baseline="0"/>
            <a:t> Rate=  1,722,449 x 1000/351,125200= 4.90551</a:t>
          </a:r>
        </a:p>
        <a:p>
          <a:r>
            <a:rPr lang="en-US" sz="1600" b="1"/>
            <a:t>2019 Mil Rate= 1,727,975x1000/352,251,600=4.90551</a:t>
          </a:r>
        </a:p>
        <a:p>
          <a:r>
            <a:rPr lang="en-US" sz="1600" b="1"/>
            <a:t>2020 Mil Rate= 1,759,147 x1000/358,606,400=4.90551</a:t>
          </a:r>
        </a:p>
      </xdr:txBody>
    </xdr:sp>
    <xdr:clientData/>
  </xdr:oneCellAnchor>
  <xdr:twoCellAnchor>
    <xdr:from>
      <xdr:col>18</xdr:col>
      <xdr:colOff>547688</xdr:colOff>
      <xdr:row>15</xdr:row>
      <xdr:rowOff>190500</xdr:rowOff>
    </xdr:from>
    <xdr:to>
      <xdr:col>18</xdr:col>
      <xdr:colOff>3774282</xdr:colOff>
      <xdr:row>20</xdr:row>
      <xdr:rowOff>154781</xdr:rowOff>
    </xdr:to>
    <xdr:sp macro="" textlink="">
      <xdr:nvSpPr>
        <xdr:cNvPr id="4" name="TextBox 3">
          <a:extLst>
            <a:ext uri="{FF2B5EF4-FFF2-40B4-BE49-F238E27FC236}">
              <a16:creationId xmlns:a16="http://schemas.microsoft.com/office/drawing/2014/main" id="{EDD0E0AF-55B2-4329-BFCA-CFA24DE67276}"/>
            </a:ext>
          </a:extLst>
        </xdr:cNvPr>
        <xdr:cNvSpPr txBox="1"/>
      </xdr:nvSpPr>
      <xdr:spPr>
        <a:xfrm>
          <a:off x="16728282" y="4524375"/>
          <a:ext cx="3226594" cy="1452562"/>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Amended on 11/11/2020</a:t>
          </a:r>
          <a:r>
            <a:rPr lang="en-US" sz="2000" baseline="0"/>
            <a:t> by $47,586.16 to account for drop in annual health insurance premiums.</a:t>
          </a:r>
          <a:endParaRPr lang="en-US" sz="2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D1-A3F7-4E52-9B2B-A9C276CD7B75}">
  <sheetPr>
    <pageSetUpPr fitToPage="1"/>
  </sheetPr>
  <dimension ref="A1:S790"/>
  <sheetViews>
    <sheetView tabSelected="1" topLeftCell="F238" zoomScale="80" zoomScaleNormal="80" workbookViewId="0">
      <selection activeCell="T216" sqref="T216"/>
    </sheetView>
  </sheetViews>
  <sheetFormatPr defaultRowHeight="15" x14ac:dyDescent="0.25"/>
  <cols>
    <col min="1" max="1" width="2.140625" customWidth="1"/>
    <col min="2" max="3" width="2.28515625" customWidth="1"/>
    <col min="4" max="4" width="2.140625" customWidth="1"/>
    <col min="5" max="6" width="2" customWidth="1"/>
    <col min="7" max="7" width="2.28515625" customWidth="1"/>
    <col min="8" max="8" width="70.42578125" customWidth="1"/>
    <col min="9" max="9" width="25.7109375" customWidth="1"/>
    <col min="10" max="10" width="5.7109375" customWidth="1"/>
    <col min="11" max="11" width="25.7109375" customWidth="1"/>
    <col min="12" max="12" width="5.7109375" customWidth="1"/>
    <col min="13" max="13" width="25.7109375" style="47" customWidth="1"/>
    <col min="14" max="14" width="5.7109375" customWidth="1"/>
    <col min="15" max="15" width="25.7109375" customWidth="1"/>
    <col min="16" max="16" width="5.7109375" customWidth="1"/>
    <col min="17" max="17" width="25.7109375" customWidth="1"/>
    <col min="18" max="18" width="5.7109375" customWidth="1"/>
    <col min="19" max="19" width="92.7109375" customWidth="1"/>
  </cols>
  <sheetData>
    <row r="1" spans="1:19" ht="18" x14ac:dyDescent="0.25">
      <c r="A1" s="1"/>
      <c r="B1" s="1"/>
      <c r="C1" s="1"/>
      <c r="D1" s="1"/>
      <c r="E1" s="1"/>
      <c r="F1" s="1"/>
      <c r="G1" s="1"/>
      <c r="H1" s="1"/>
      <c r="I1" s="2">
        <v>2018</v>
      </c>
      <c r="J1" s="3"/>
      <c r="K1" s="2">
        <v>2019</v>
      </c>
      <c r="L1" s="4"/>
      <c r="M1" s="2" t="s">
        <v>433</v>
      </c>
      <c r="N1" s="3"/>
      <c r="O1" s="2">
        <v>2020</v>
      </c>
      <c r="P1" s="3"/>
      <c r="Q1" s="5" t="s">
        <v>0</v>
      </c>
      <c r="R1" s="3"/>
      <c r="S1" s="6"/>
    </row>
    <row r="2" spans="1:19" ht="18.75" thickBot="1" x14ac:dyDescent="0.3">
      <c r="A2" s="7"/>
      <c r="B2" s="7"/>
      <c r="C2" s="7"/>
      <c r="D2" s="7"/>
      <c r="E2" s="7"/>
      <c r="F2" s="7"/>
      <c r="G2" s="7"/>
      <c r="H2" s="7"/>
      <c r="I2" s="8" t="s">
        <v>1</v>
      </c>
      <c r="J2" s="9"/>
      <c r="K2" s="8" t="s">
        <v>1</v>
      </c>
      <c r="L2" s="9"/>
      <c r="M2" s="8"/>
      <c r="N2" s="9"/>
      <c r="O2" s="10" t="s">
        <v>415</v>
      </c>
      <c r="P2" s="9"/>
      <c r="Q2" s="10">
        <v>2021</v>
      </c>
      <c r="R2" s="9"/>
      <c r="S2" s="11" t="s">
        <v>2</v>
      </c>
    </row>
    <row r="3" spans="1:19" ht="23.25" x14ac:dyDescent="0.35">
      <c r="A3" s="17"/>
      <c r="B3" s="17" t="s">
        <v>3</v>
      </c>
      <c r="C3" s="17"/>
      <c r="D3" s="17"/>
      <c r="E3" s="17"/>
      <c r="F3" s="17"/>
      <c r="G3" s="17"/>
      <c r="H3" s="17"/>
      <c r="I3" s="12"/>
      <c r="J3" s="13"/>
      <c r="K3" s="12"/>
      <c r="L3" s="13"/>
      <c r="M3" s="12"/>
      <c r="N3" s="13"/>
      <c r="O3" s="14"/>
      <c r="P3" s="15"/>
      <c r="Q3" s="14"/>
      <c r="R3" s="15"/>
      <c r="S3" s="16"/>
    </row>
    <row r="4" spans="1:19" ht="23.25" x14ac:dyDescent="0.35">
      <c r="A4" s="17"/>
      <c r="B4" s="17"/>
      <c r="C4" s="17"/>
      <c r="D4" s="17" t="s">
        <v>4</v>
      </c>
      <c r="E4" s="17"/>
      <c r="F4" s="17"/>
      <c r="G4" s="17"/>
      <c r="H4" s="17"/>
      <c r="I4" s="18"/>
      <c r="J4" s="19"/>
      <c r="K4" s="18"/>
      <c r="L4" s="19"/>
      <c r="M4" s="18"/>
      <c r="N4" s="19"/>
      <c r="O4" s="20"/>
      <c r="P4" s="21"/>
      <c r="Q4" s="20"/>
      <c r="R4" s="21"/>
      <c r="S4" s="22"/>
    </row>
    <row r="5" spans="1:19" ht="23.25" x14ac:dyDescent="0.35">
      <c r="A5" s="17"/>
      <c r="B5" s="17"/>
      <c r="C5" s="17"/>
      <c r="D5" s="17"/>
      <c r="E5" s="17"/>
      <c r="F5" s="17" t="s">
        <v>5</v>
      </c>
      <c r="G5" s="17"/>
      <c r="H5" s="17"/>
      <c r="I5" s="18">
        <v>0</v>
      </c>
      <c r="J5" s="19"/>
      <c r="K5" s="18">
        <v>823761</v>
      </c>
      <c r="L5" s="19"/>
      <c r="M5" s="18">
        <v>0</v>
      </c>
      <c r="N5" s="19"/>
      <c r="O5" s="18"/>
      <c r="P5" s="21"/>
      <c r="Q5" s="18"/>
      <c r="R5" s="21"/>
      <c r="S5" s="22" t="s">
        <v>424</v>
      </c>
    </row>
    <row r="6" spans="1:19" ht="23.25" x14ac:dyDescent="0.35">
      <c r="A6" s="48"/>
      <c r="B6" s="48"/>
      <c r="C6" s="48"/>
      <c r="D6" s="48"/>
      <c r="E6" s="48" t="s">
        <v>6</v>
      </c>
      <c r="F6" s="48"/>
      <c r="G6" s="48"/>
      <c r="H6" s="48"/>
      <c r="I6" s="49">
        <f>I5</f>
        <v>0</v>
      </c>
      <c r="J6" s="50"/>
      <c r="K6" s="49">
        <f>K5</f>
        <v>823761</v>
      </c>
      <c r="L6" s="50"/>
      <c r="M6" s="49">
        <f>M5</f>
        <v>0</v>
      </c>
      <c r="N6" s="50"/>
      <c r="O6" s="49">
        <f>O5</f>
        <v>0</v>
      </c>
      <c r="P6" s="51"/>
      <c r="Q6" s="49">
        <f>Q5</f>
        <v>0</v>
      </c>
      <c r="R6" s="21"/>
      <c r="S6" s="22"/>
    </row>
    <row r="7" spans="1:19" ht="23.25" x14ac:dyDescent="0.35">
      <c r="A7" s="17"/>
      <c r="B7" s="17"/>
      <c r="C7" s="17"/>
      <c r="D7" s="17"/>
      <c r="E7" s="17" t="s">
        <v>7</v>
      </c>
      <c r="F7" s="17"/>
      <c r="G7" s="17"/>
      <c r="H7" s="17"/>
      <c r="I7" s="18"/>
      <c r="J7" s="19"/>
      <c r="K7" s="18"/>
      <c r="L7" s="19"/>
      <c r="M7" s="18"/>
      <c r="N7" s="19"/>
      <c r="O7" s="20"/>
      <c r="P7" s="21"/>
      <c r="Q7" s="20"/>
      <c r="R7" s="21"/>
      <c r="S7" s="22"/>
    </row>
    <row r="8" spans="1:19" ht="23.25" x14ac:dyDescent="0.35">
      <c r="A8" s="17"/>
      <c r="B8" s="17"/>
      <c r="C8" s="17"/>
      <c r="D8" s="17"/>
      <c r="E8" s="17"/>
      <c r="F8" s="17" t="s">
        <v>8</v>
      </c>
      <c r="G8" s="17"/>
      <c r="H8" s="17"/>
      <c r="I8" s="18"/>
      <c r="J8" s="19"/>
      <c r="K8" s="18"/>
      <c r="L8" s="19"/>
      <c r="M8" s="18"/>
      <c r="N8" s="19"/>
      <c r="O8" s="20"/>
      <c r="P8" s="21"/>
      <c r="Q8" s="20"/>
      <c r="R8" s="21"/>
      <c r="S8" s="22"/>
    </row>
    <row r="9" spans="1:19" ht="23.25" x14ac:dyDescent="0.35">
      <c r="A9" s="17"/>
      <c r="B9" s="17"/>
      <c r="C9" s="17"/>
      <c r="D9" s="17"/>
      <c r="E9" s="17"/>
      <c r="F9" s="17" t="s">
        <v>9</v>
      </c>
      <c r="G9" s="17"/>
      <c r="H9" s="17"/>
      <c r="I9" s="18">
        <v>3828.74</v>
      </c>
      <c r="J9" s="19"/>
      <c r="K9" s="18">
        <v>5552.35</v>
      </c>
      <c r="L9" s="19"/>
      <c r="M9" s="18">
        <v>3640.77</v>
      </c>
      <c r="N9" s="19"/>
      <c r="O9" s="20"/>
      <c r="P9" s="21"/>
      <c r="Q9" s="20"/>
      <c r="R9" s="21"/>
      <c r="S9" s="22"/>
    </row>
    <row r="10" spans="1:19" ht="23.25" x14ac:dyDescent="0.35">
      <c r="A10" s="17"/>
      <c r="B10" s="17"/>
      <c r="C10" s="17"/>
      <c r="D10" s="17"/>
      <c r="E10" s="17"/>
      <c r="F10" s="17"/>
      <c r="G10" s="17" t="s">
        <v>10</v>
      </c>
      <c r="H10" s="17"/>
      <c r="I10" s="18">
        <v>703251.61</v>
      </c>
      <c r="J10" s="19"/>
      <c r="K10" s="18">
        <v>652591.09</v>
      </c>
      <c r="L10" s="19"/>
      <c r="M10" s="18">
        <v>819697.11</v>
      </c>
      <c r="N10" s="19"/>
      <c r="O10" s="20"/>
      <c r="P10" s="21"/>
      <c r="Q10" s="20"/>
      <c r="R10" s="21"/>
      <c r="S10" s="22"/>
    </row>
    <row r="11" spans="1:19" ht="23.25" x14ac:dyDescent="0.35">
      <c r="A11" s="17"/>
      <c r="B11" s="17"/>
      <c r="C11" s="17"/>
      <c r="D11" s="17"/>
      <c r="E11" s="17"/>
      <c r="F11" s="17"/>
      <c r="G11" s="17" t="s">
        <v>11</v>
      </c>
      <c r="H11" s="17"/>
      <c r="I11" s="18">
        <v>516637.82</v>
      </c>
      <c r="J11" s="19"/>
      <c r="K11" s="18">
        <v>499479.54</v>
      </c>
      <c r="L11" s="19"/>
      <c r="M11" s="18">
        <v>348814.92</v>
      </c>
      <c r="N11" s="19"/>
      <c r="O11" s="20"/>
      <c r="P11" s="21"/>
      <c r="Q11" s="20"/>
      <c r="R11" s="21"/>
      <c r="S11" s="22"/>
    </row>
    <row r="12" spans="1:19" ht="23.25" x14ac:dyDescent="0.35">
      <c r="A12" s="17"/>
      <c r="B12" s="17"/>
      <c r="C12" s="17"/>
      <c r="D12" s="17"/>
      <c r="E12" s="17"/>
      <c r="F12" s="17"/>
      <c r="G12" s="17" t="s">
        <v>12</v>
      </c>
      <c r="H12" s="17"/>
      <c r="I12" s="18">
        <v>0</v>
      </c>
      <c r="J12" s="19"/>
      <c r="K12" s="18">
        <v>9072.99</v>
      </c>
      <c r="L12" s="19"/>
      <c r="M12" s="18">
        <v>1158.69</v>
      </c>
      <c r="N12" s="19"/>
      <c r="O12" s="20"/>
      <c r="P12" s="21"/>
      <c r="Q12" s="20"/>
      <c r="R12" s="21"/>
      <c r="S12" s="22"/>
    </row>
    <row r="13" spans="1:19" ht="23.25" x14ac:dyDescent="0.35">
      <c r="A13" s="17"/>
      <c r="B13" s="17"/>
      <c r="C13" s="17"/>
      <c r="D13" s="17"/>
      <c r="E13" s="17"/>
      <c r="F13" s="17"/>
      <c r="G13" s="17" t="s">
        <v>13</v>
      </c>
      <c r="H13" s="17"/>
      <c r="I13" s="18">
        <v>479077.9</v>
      </c>
      <c r="J13" s="19"/>
      <c r="K13" s="18">
        <v>532956.6</v>
      </c>
      <c r="L13" s="19"/>
      <c r="M13" s="18">
        <v>523440.04</v>
      </c>
      <c r="N13" s="19"/>
      <c r="O13" s="20"/>
      <c r="P13" s="21"/>
      <c r="Q13" s="20"/>
      <c r="R13" s="21"/>
      <c r="S13" s="22"/>
    </row>
    <row r="14" spans="1:19" ht="23.25" x14ac:dyDescent="0.35">
      <c r="A14" s="17"/>
      <c r="B14" s="17"/>
      <c r="C14" s="17"/>
      <c r="D14" s="17"/>
      <c r="E14" s="17"/>
      <c r="F14" s="17"/>
      <c r="G14" s="17" t="s">
        <v>14</v>
      </c>
      <c r="H14" s="17"/>
      <c r="I14" s="18">
        <v>0</v>
      </c>
      <c r="J14" s="19"/>
      <c r="K14" s="18">
        <v>0</v>
      </c>
      <c r="L14" s="19"/>
      <c r="M14" s="18"/>
      <c r="N14" s="19"/>
      <c r="O14" s="20">
        <v>1727975</v>
      </c>
      <c r="P14" s="21"/>
      <c r="Q14" s="20">
        <v>1759147</v>
      </c>
      <c r="R14" s="21"/>
      <c r="S14" s="22"/>
    </row>
    <row r="15" spans="1:19" ht="23.25" x14ac:dyDescent="0.35">
      <c r="A15" s="48"/>
      <c r="B15" s="48"/>
      <c r="C15" s="48"/>
      <c r="D15" s="48"/>
      <c r="E15" s="48"/>
      <c r="F15" s="48" t="s">
        <v>15</v>
      </c>
      <c r="G15" s="48"/>
      <c r="H15" s="48"/>
      <c r="I15" s="49">
        <f t="shared" ref="I15:Q15" si="0">ROUND(SUM(I8:I14),5)</f>
        <v>1702796.07</v>
      </c>
      <c r="J15" s="50">
        <f t="shared" si="0"/>
        <v>0</v>
      </c>
      <c r="K15" s="49">
        <v>1698055</v>
      </c>
      <c r="L15" s="50">
        <f t="shared" si="0"/>
        <v>0</v>
      </c>
      <c r="M15" s="49">
        <f t="shared" si="0"/>
        <v>1696751.53</v>
      </c>
      <c r="N15" s="50">
        <f t="shared" si="0"/>
        <v>0</v>
      </c>
      <c r="O15" s="49">
        <f t="shared" si="0"/>
        <v>1727975</v>
      </c>
      <c r="P15" s="50">
        <f t="shared" si="0"/>
        <v>0</v>
      </c>
      <c r="Q15" s="49">
        <f t="shared" si="0"/>
        <v>1759147</v>
      </c>
      <c r="R15" s="21"/>
      <c r="S15" s="22"/>
    </row>
    <row r="16" spans="1:19" ht="23.25" x14ac:dyDescent="0.35">
      <c r="A16" s="17"/>
      <c r="B16" s="17"/>
      <c r="C16" s="17"/>
      <c r="D16" s="17"/>
      <c r="E16" s="17"/>
      <c r="F16" s="17" t="s">
        <v>16</v>
      </c>
      <c r="G16" s="17"/>
      <c r="H16" s="17"/>
      <c r="I16" s="18">
        <v>17588.060000000001</v>
      </c>
      <c r="J16" s="19"/>
      <c r="K16" s="18">
        <v>23812.95</v>
      </c>
      <c r="L16" s="19"/>
      <c r="M16" s="18">
        <v>27913.99</v>
      </c>
      <c r="N16" s="19"/>
      <c r="O16" s="20"/>
      <c r="P16" s="21"/>
      <c r="Q16" s="20"/>
      <c r="R16" s="21"/>
      <c r="S16" s="22"/>
    </row>
    <row r="17" spans="1:19" ht="23.25" x14ac:dyDescent="0.35">
      <c r="A17" s="48"/>
      <c r="B17" s="48"/>
      <c r="C17" s="48"/>
      <c r="D17" s="48"/>
      <c r="E17" s="48" t="s">
        <v>17</v>
      </c>
      <c r="F17" s="48"/>
      <c r="G17" s="48"/>
      <c r="H17" s="48"/>
      <c r="I17" s="49">
        <f>ROUND(SUM(I15:I16),5)</f>
        <v>1720384.13</v>
      </c>
      <c r="J17" s="50">
        <f t="shared" ref="J17:Q17" si="1">ROUND(SUM(J15:J16),5)</f>
        <v>0</v>
      </c>
      <c r="K17" s="49">
        <f t="shared" si="1"/>
        <v>1721867.95</v>
      </c>
      <c r="L17" s="50">
        <f t="shared" si="1"/>
        <v>0</v>
      </c>
      <c r="M17" s="49">
        <f t="shared" si="1"/>
        <v>1724665.52</v>
      </c>
      <c r="N17" s="50">
        <f t="shared" si="1"/>
        <v>0</v>
      </c>
      <c r="O17" s="49">
        <f t="shared" si="1"/>
        <v>1727975</v>
      </c>
      <c r="P17" s="50">
        <f t="shared" si="1"/>
        <v>0</v>
      </c>
      <c r="Q17" s="49">
        <f t="shared" si="1"/>
        <v>1759147</v>
      </c>
      <c r="R17" s="21"/>
      <c r="S17" s="22"/>
    </row>
    <row r="18" spans="1:19" ht="23.25" x14ac:dyDescent="0.35">
      <c r="A18" s="17"/>
      <c r="B18" s="17"/>
      <c r="C18" s="17"/>
      <c r="D18" s="17"/>
      <c r="E18" s="17" t="s">
        <v>18</v>
      </c>
      <c r="F18" s="17"/>
      <c r="G18" s="17"/>
      <c r="H18" s="17"/>
      <c r="I18" s="18"/>
      <c r="J18" s="19"/>
      <c r="K18" s="18"/>
      <c r="L18" s="19"/>
      <c r="M18" s="18"/>
      <c r="N18" s="19"/>
      <c r="O18" s="20"/>
      <c r="P18" s="21"/>
      <c r="Q18" s="20"/>
      <c r="R18" s="21"/>
      <c r="S18" s="22"/>
    </row>
    <row r="19" spans="1:19" ht="23.25" x14ac:dyDescent="0.35">
      <c r="A19" s="17"/>
      <c r="B19" s="17"/>
      <c r="C19" s="17"/>
      <c r="D19" s="17"/>
      <c r="E19" s="17"/>
      <c r="F19" s="17" t="s">
        <v>19</v>
      </c>
      <c r="G19" s="17"/>
      <c r="H19" s="17"/>
      <c r="I19" s="18">
        <v>0</v>
      </c>
      <c r="J19" s="19"/>
      <c r="K19" s="18">
        <v>4459.03</v>
      </c>
      <c r="L19" s="19"/>
      <c r="M19" s="18">
        <v>4459.03</v>
      </c>
      <c r="N19" s="19"/>
      <c r="O19" s="20">
        <v>4459.03</v>
      </c>
      <c r="P19" s="21"/>
      <c r="Q19" s="20">
        <v>4459.03</v>
      </c>
      <c r="R19" s="21"/>
      <c r="S19" s="22"/>
    </row>
    <row r="20" spans="1:19" ht="23.25" x14ac:dyDescent="0.35">
      <c r="A20" s="17"/>
      <c r="B20" s="17"/>
      <c r="C20" s="17"/>
      <c r="D20" s="17"/>
      <c r="E20" s="17"/>
      <c r="F20" s="17" t="s">
        <v>20</v>
      </c>
      <c r="G20" s="17"/>
      <c r="H20" s="17"/>
      <c r="I20" s="18">
        <v>0</v>
      </c>
      <c r="J20" s="19"/>
      <c r="K20" s="18">
        <v>0</v>
      </c>
      <c r="L20" s="19"/>
      <c r="M20" s="18">
        <v>0</v>
      </c>
      <c r="N20" s="19"/>
      <c r="O20" s="20">
        <v>0</v>
      </c>
      <c r="P20" s="21"/>
      <c r="Q20" s="20"/>
      <c r="R20" s="21"/>
      <c r="S20" s="22"/>
    </row>
    <row r="21" spans="1:19" ht="23.25" x14ac:dyDescent="0.35">
      <c r="A21" s="17"/>
      <c r="B21" s="17"/>
      <c r="C21" s="17"/>
      <c r="D21" s="17"/>
      <c r="E21" s="17"/>
      <c r="F21" s="17" t="s">
        <v>21</v>
      </c>
      <c r="G21" s="17"/>
      <c r="H21" s="17"/>
      <c r="I21" s="18">
        <v>28116</v>
      </c>
      <c r="J21" s="19"/>
      <c r="K21" s="18">
        <v>34595</v>
      </c>
      <c r="L21" s="19"/>
      <c r="M21" s="18">
        <v>34091</v>
      </c>
      <c r="N21" s="19"/>
      <c r="O21" s="20">
        <v>34000</v>
      </c>
      <c r="P21" s="21"/>
      <c r="Q21" s="20">
        <v>34000</v>
      </c>
      <c r="R21" s="21"/>
      <c r="S21" s="22"/>
    </row>
    <row r="22" spans="1:19" ht="23.25" x14ac:dyDescent="0.35">
      <c r="A22" s="17"/>
      <c r="B22" s="17"/>
      <c r="C22" s="17"/>
      <c r="D22" s="17"/>
      <c r="E22" s="17"/>
      <c r="F22" s="17" t="s">
        <v>22</v>
      </c>
      <c r="G22" s="17"/>
      <c r="H22" s="17"/>
      <c r="I22" s="18">
        <v>34444.559999999998</v>
      </c>
      <c r="J22" s="19"/>
      <c r="K22" s="18">
        <v>35249.29</v>
      </c>
      <c r="L22" s="19"/>
      <c r="M22" s="18">
        <v>5209.47</v>
      </c>
      <c r="N22" s="19"/>
      <c r="O22" s="20">
        <v>34762.22</v>
      </c>
      <c r="P22" s="21"/>
      <c r="Q22" s="20">
        <v>34786.339999999997</v>
      </c>
      <c r="R22" s="21"/>
      <c r="S22" s="22"/>
    </row>
    <row r="23" spans="1:19" ht="23.25" x14ac:dyDescent="0.35">
      <c r="A23" s="17"/>
      <c r="B23" s="17"/>
      <c r="C23" s="17"/>
      <c r="D23" s="17"/>
      <c r="E23" s="17"/>
      <c r="F23" s="17" t="s">
        <v>23</v>
      </c>
      <c r="G23" s="17"/>
      <c r="H23" s="17"/>
      <c r="I23" s="18">
        <v>11115.39</v>
      </c>
      <c r="J23" s="19"/>
      <c r="K23" s="18">
        <v>12216.95</v>
      </c>
      <c r="L23" s="19"/>
      <c r="M23" s="18">
        <v>11807.51</v>
      </c>
      <c r="N23" s="19"/>
      <c r="O23" s="20">
        <v>11000</v>
      </c>
      <c r="P23" s="21"/>
      <c r="Q23" s="20">
        <v>11000</v>
      </c>
      <c r="R23" s="21"/>
      <c r="S23" s="22"/>
    </row>
    <row r="24" spans="1:19" ht="23.25" x14ac:dyDescent="0.35">
      <c r="A24" s="17"/>
      <c r="B24" s="17"/>
      <c r="C24" s="17"/>
      <c r="D24" s="17"/>
      <c r="E24" s="17"/>
      <c r="F24" s="17" t="s">
        <v>24</v>
      </c>
      <c r="G24" s="17"/>
      <c r="H24" s="17"/>
      <c r="I24" s="18">
        <v>2433.25</v>
      </c>
      <c r="J24" s="19"/>
      <c r="K24" s="18">
        <v>2492.13</v>
      </c>
      <c r="L24" s="19"/>
      <c r="M24" s="18">
        <v>2492.13</v>
      </c>
      <c r="N24" s="19"/>
      <c r="O24" s="20">
        <v>2492.13</v>
      </c>
      <c r="P24" s="21"/>
      <c r="Q24" s="20">
        <v>2492.13</v>
      </c>
      <c r="R24" s="21"/>
      <c r="S24" s="22"/>
    </row>
    <row r="25" spans="1:19" ht="23.25" x14ac:dyDescent="0.35">
      <c r="A25" s="17"/>
      <c r="B25" s="17"/>
      <c r="C25" s="17"/>
      <c r="D25" s="17"/>
      <c r="E25" s="17" t="s">
        <v>25</v>
      </c>
      <c r="F25" s="17"/>
      <c r="G25" s="17"/>
      <c r="H25" s="17"/>
      <c r="I25" s="18">
        <v>800</v>
      </c>
      <c r="J25" s="19"/>
      <c r="K25" s="18">
        <v>1120</v>
      </c>
      <c r="L25" s="19"/>
      <c r="M25" s="18">
        <v>0</v>
      </c>
      <c r="N25" s="19"/>
      <c r="O25" s="20"/>
      <c r="P25" s="21"/>
      <c r="Q25" s="20"/>
      <c r="R25" s="21"/>
      <c r="S25" s="22"/>
    </row>
    <row r="26" spans="1:19" ht="23.25" x14ac:dyDescent="0.35">
      <c r="A26" s="17"/>
      <c r="B26" s="17"/>
      <c r="C26" s="17"/>
      <c r="D26" s="17"/>
      <c r="E26" s="17"/>
      <c r="F26" s="17" t="s">
        <v>26</v>
      </c>
      <c r="G26" s="17"/>
      <c r="H26" s="17"/>
      <c r="I26" s="18">
        <v>154322.48000000001</v>
      </c>
      <c r="J26" s="19"/>
      <c r="K26" s="18">
        <v>152169.64000000001</v>
      </c>
      <c r="L26" s="19"/>
      <c r="M26" s="18">
        <v>122640.9</v>
      </c>
      <c r="N26" s="19"/>
      <c r="O26" s="20">
        <v>163743.17000000001</v>
      </c>
      <c r="P26" s="21"/>
      <c r="Q26" s="20">
        <v>159052.62</v>
      </c>
      <c r="R26" s="21"/>
      <c r="S26" s="22"/>
    </row>
    <row r="27" spans="1:19" ht="23.25" x14ac:dyDescent="0.35">
      <c r="A27" s="17"/>
      <c r="B27" s="17"/>
      <c r="C27" s="17"/>
      <c r="D27" s="17"/>
      <c r="E27" s="17"/>
      <c r="F27" s="17" t="s">
        <v>27</v>
      </c>
      <c r="G27" s="17"/>
      <c r="H27" s="17"/>
      <c r="I27" s="18">
        <v>30873.119999999999</v>
      </c>
      <c r="J27" s="19"/>
      <c r="K27" s="18">
        <v>0</v>
      </c>
      <c r="L27" s="19"/>
      <c r="M27" s="18"/>
      <c r="N27" s="19"/>
      <c r="O27" s="20">
        <v>0</v>
      </c>
      <c r="P27" s="21"/>
      <c r="Q27" s="20"/>
      <c r="R27" s="21"/>
      <c r="S27" s="22"/>
    </row>
    <row r="28" spans="1:19" ht="23.25" x14ac:dyDescent="0.35">
      <c r="A28" s="17"/>
      <c r="B28" s="17"/>
      <c r="C28" s="17"/>
      <c r="D28" s="17"/>
      <c r="E28" s="17"/>
      <c r="F28" s="17" t="s">
        <v>28</v>
      </c>
      <c r="G28" s="17"/>
      <c r="H28" s="17"/>
      <c r="I28" s="18">
        <v>8263.32</v>
      </c>
      <c r="J28" s="19"/>
      <c r="K28" s="18">
        <v>7578.96</v>
      </c>
      <c r="L28" s="19"/>
      <c r="M28" s="18">
        <v>7219.32</v>
      </c>
      <c r="N28" s="19"/>
      <c r="O28" s="20">
        <v>7500</v>
      </c>
      <c r="P28" s="21"/>
      <c r="Q28" s="20">
        <v>14126.17</v>
      </c>
      <c r="R28" s="21"/>
      <c r="S28" s="22" t="s">
        <v>420</v>
      </c>
    </row>
    <row r="29" spans="1:19" ht="23.25" x14ac:dyDescent="0.35">
      <c r="A29" s="17"/>
      <c r="B29" s="17"/>
      <c r="C29" s="17"/>
      <c r="D29" s="17"/>
      <c r="E29" s="17"/>
      <c r="F29" s="17" t="s">
        <v>29</v>
      </c>
      <c r="G29" s="17"/>
      <c r="H29" s="17"/>
      <c r="I29" s="18">
        <v>11740.09</v>
      </c>
      <c r="J29" s="19"/>
      <c r="K29" s="18">
        <v>11740.09</v>
      </c>
      <c r="L29" s="19"/>
      <c r="M29" s="18">
        <v>11740.09</v>
      </c>
      <c r="N29" s="19"/>
      <c r="O29" s="20">
        <v>11740.09</v>
      </c>
      <c r="P29" s="21"/>
      <c r="Q29" s="20">
        <v>11740.09</v>
      </c>
      <c r="R29" s="21"/>
      <c r="S29" s="22"/>
    </row>
    <row r="30" spans="1:19" ht="23.25" x14ac:dyDescent="0.35">
      <c r="A30" s="17"/>
      <c r="B30" s="17"/>
      <c r="C30" s="17"/>
      <c r="D30" s="17"/>
      <c r="E30" s="17"/>
      <c r="F30" s="17" t="s">
        <v>30</v>
      </c>
      <c r="G30" s="17"/>
      <c r="H30" s="17"/>
      <c r="I30" s="18">
        <v>54.41</v>
      </c>
      <c r="J30" s="19"/>
      <c r="K30" s="18">
        <v>54.41</v>
      </c>
      <c r="L30" s="19"/>
      <c r="M30" s="18">
        <v>54.41</v>
      </c>
      <c r="N30" s="19"/>
      <c r="O30" s="20">
        <v>54.41</v>
      </c>
      <c r="P30" s="21"/>
      <c r="Q30" s="20">
        <v>54.41</v>
      </c>
      <c r="R30" s="21"/>
      <c r="S30" s="22"/>
    </row>
    <row r="31" spans="1:19" ht="23.25" x14ac:dyDescent="0.35">
      <c r="A31" s="17"/>
      <c r="B31" s="17"/>
      <c r="C31" s="17"/>
      <c r="D31" s="17"/>
      <c r="E31" s="17"/>
      <c r="F31" s="17" t="s">
        <v>31</v>
      </c>
      <c r="G31" s="17"/>
      <c r="H31" s="17"/>
      <c r="I31" s="18">
        <v>2587.6799999999998</v>
      </c>
      <c r="J31" s="19"/>
      <c r="K31" s="18">
        <v>2801.22</v>
      </c>
      <c r="L31" s="19"/>
      <c r="M31" s="18">
        <v>2673.84</v>
      </c>
      <c r="N31" s="19"/>
      <c r="O31" s="20">
        <v>3000</v>
      </c>
      <c r="P31" s="21"/>
      <c r="Q31" s="20">
        <v>2500</v>
      </c>
      <c r="R31" s="21"/>
      <c r="S31" s="22"/>
    </row>
    <row r="32" spans="1:19" ht="23.25" x14ac:dyDescent="0.35">
      <c r="A32" s="17"/>
      <c r="B32" s="17"/>
      <c r="C32" s="17"/>
      <c r="D32" s="17"/>
      <c r="E32" s="17"/>
      <c r="F32" s="17" t="s">
        <v>32</v>
      </c>
      <c r="G32" s="17"/>
      <c r="H32" s="17"/>
      <c r="I32" s="18">
        <v>5029.82</v>
      </c>
      <c r="J32" s="19"/>
      <c r="K32" s="18">
        <v>5112.95</v>
      </c>
      <c r="L32" s="19"/>
      <c r="M32" s="18">
        <v>3926.9</v>
      </c>
      <c r="N32" s="19"/>
      <c r="O32" s="20">
        <v>4000</v>
      </c>
      <c r="P32" s="21"/>
      <c r="Q32" s="20">
        <v>3800</v>
      </c>
      <c r="R32" s="21"/>
      <c r="S32" s="22"/>
    </row>
    <row r="33" spans="1:19" ht="23.25" x14ac:dyDescent="0.35">
      <c r="A33" s="17"/>
      <c r="B33" s="17"/>
      <c r="C33" s="17"/>
      <c r="D33" s="17"/>
      <c r="E33" s="17"/>
      <c r="F33" s="17" t="s">
        <v>33</v>
      </c>
      <c r="G33" s="17"/>
      <c r="H33" s="17"/>
      <c r="I33" s="18">
        <v>0</v>
      </c>
      <c r="J33" s="19"/>
      <c r="K33" s="18">
        <v>1765.64</v>
      </c>
      <c r="L33" s="19"/>
      <c r="M33" s="18">
        <v>0</v>
      </c>
      <c r="N33" s="19"/>
      <c r="O33" s="20"/>
      <c r="P33" s="21"/>
      <c r="Q33" s="20"/>
      <c r="R33" s="21"/>
      <c r="S33" s="22"/>
    </row>
    <row r="34" spans="1:19" ht="23.25" x14ac:dyDescent="0.35">
      <c r="A34" s="48"/>
      <c r="B34" s="48"/>
      <c r="C34" s="48"/>
      <c r="D34" s="48"/>
      <c r="E34" s="48" t="s">
        <v>34</v>
      </c>
      <c r="F34" s="48"/>
      <c r="G34" s="48"/>
      <c r="H34" s="48"/>
      <c r="I34" s="49">
        <f>ROUND(SUM(I18:I33),5)</f>
        <v>289780.12</v>
      </c>
      <c r="J34" s="50">
        <f>ROUND(J25+SUM(J18:J32),5)</f>
        <v>0</v>
      </c>
      <c r="K34" s="49">
        <f>ROUND(SUM(K19:K33),5)</f>
        <v>271355.31</v>
      </c>
      <c r="L34" s="50">
        <f>ROUND(L25+SUM(L18:L32),5)</f>
        <v>0</v>
      </c>
      <c r="M34" s="49">
        <f>ROUND(SUM(M18:M33),5)</f>
        <v>206314.6</v>
      </c>
      <c r="N34" s="50">
        <f>ROUND(N25+SUM(N18:N32),5)</f>
        <v>0</v>
      </c>
      <c r="O34" s="49">
        <f>ROUND(SUM(O18:O32),5)</f>
        <v>276751.05</v>
      </c>
      <c r="P34" s="50"/>
      <c r="Q34" s="49">
        <f>ROUND(SUM(Q18:Q32),5)</f>
        <v>278010.78999999998</v>
      </c>
      <c r="R34" s="21"/>
      <c r="S34" s="22"/>
    </row>
    <row r="35" spans="1:19" ht="23.25" x14ac:dyDescent="0.35">
      <c r="A35" s="17"/>
      <c r="B35" s="17"/>
      <c r="C35" s="17"/>
      <c r="D35" s="17"/>
      <c r="E35" s="17" t="s">
        <v>35</v>
      </c>
      <c r="F35" s="17"/>
      <c r="G35" s="17"/>
      <c r="H35" s="17"/>
      <c r="I35" s="18"/>
      <c r="J35" s="19"/>
      <c r="K35" s="18"/>
      <c r="L35" s="19"/>
      <c r="M35" s="18"/>
      <c r="N35" s="19"/>
      <c r="O35" s="20"/>
      <c r="P35" s="21"/>
      <c r="Q35" s="20"/>
      <c r="R35" s="21"/>
      <c r="S35" s="22"/>
    </row>
    <row r="36" spans="1:19" ht="23.25" x14ac:dyDescent="0.35">
      <c r="A36" s="17"/>
      <c r="B36" s="17"/>
      <c r="C36" s="17"/>
      <c r="D36" s="17"/>
      <c r="E36" s="17"/>
      <c r="F36" s="17" t="s">
        <v>36</v>
      </c>
      <c r="G36" s="17"/>
      <c r="H36" s="17"/>
      <c r="I36" s="18">
        <v>4805.9799999999996</v>
      </c>
      <c r="J36" s="19"/>
      <c r="K36" s="18">
        <v>5045.12</v>
      </c>
      <c r="L36" s="19"/>
      <c r="M36" s="18">
        <v>4894.4799999999996</v>
      </c>
      <c r="N36" s="19"/>
      <c r="O36" s="20">
        <v>4707.5</v>
      </c>
      <c r="P36" s="21"/>
      <c r="Q36" s="20">
        <v>4400</v>
      </c>
      <c r="R36" s="21"/>
      <c r="S36" s="23"/>
    </row>
    <row r="37" spans="1:19" ht="23.25" x14ac:dyDescent="0.35">
      <c r="A37" s="17"/>
      <c r="B37" s="17"/>
      <c r="C37" s="17"/>
      <c r="D37" s="17"/>
      <c r="E37" s="17"/>
      <c r="F37" s="17" t="s">
        <v>37</v>
      </c>
      <c r="G37" s="17"/>
      <c r="H37" s="17"/>
      <c r="I37" s="18">
        <v>1900</v>
      </c>
      <c r="J37" s="19"/>
      <c r="K37" s="18">
        <v>1010</v>
      </c>
      <c r="L37" s="19"/>
      <c r="M37" s="18">
        <v>1265</v>
      </c>
      <c r="N37" s="19"/>
      <c r="O37" s="20">
        <v>1010</v>
      </c>
      <c r="P37" s="21"/>
      <c r="Q37" s="20">
        <v>1100</v>
      </c>
      <c r="R37" s="21"/>
      <c r="S37" s="23"/>
    </row>
    <row r="38" spans="1:19" ht="23.25" x14ac:dyDescent="0.35">
      <c r="A38" s="17"/>
      <c r="B38" s="17"/>
      <c r="C38" s="17"/>
      <c r="D38" s="17"/>
      <c r="E38" s="17"/>
      <c r="F38" s="17" t="s">
        <v>38</v>
      </c>
      <c r="G38" s="17"/>
      <c r="H38" s="17"/>
      <c r="I38" s="18">
        <v>600</v>
      </c>
      <c r="J38" s="19"/>
      <c r="K38" s="18">
        <v>463</v>
      </c>
      <c r="L38" s="19"/>
      <c r="M38" s="18">
        <v>0</v>
      </c>
      <c r="N38" s="19"/>
      <c r="O38" s="20">
        <v>400</v>
      </c>
      <c r="P38" s="21"/>
      <c r="Q38" s="20">
        <v>400</v>
      </c>
      <c r="R38" s="21"/>
      <c r="S38" s="23"/>
    </row>
    <row r="39" spans="1:19" ht="23.25" x14ac:dyDescent="0.35">
      <c r="A39" s="17"/>
      <c r="B39" s="17"/>
      <c r="C39" s="17"/>
      <c r="D39" s="17"/>
      <c r="E39" s="17"/>
      <c r="F39" s="17" t="s">
        <v>39</v>
      </c>
      <c r="G39" s="17"/>
      <c r="H39" s="17"/>
      <c r="I39" s="18">
        <v>115</v>
      </c>
      <c r="J39" s="19"/>
      <c r="K39" s="18">
        <v>0</v>
      </c>
      <c r="L39" s="19"/>
      <c r="M39" s="18">
        <v>0</v>
      </c>
      <c r="N39" s="19"/>
      <c r="O39" s="20"/>
      <c r="P39" s="21"/>
      <c r="Q39" s="20"/>
      <c r="R39" s="21"/>
      <c r="S39" s="23"/>
    </row>
    <row r="40" spans="1:19" ht="23.25" x14ac:dyDescent="0.35">
      <c r="A40" s="17"/>
      <c r="B40" s="17"/>
      <c r="C40" s="17"/>
      <c r="D40" s="17"/>
      <c r="E40" s="17"/>
      <c r="F40" s="17" t="s">
        <v>40</v>
      </c>
      <c r="G40" s="17"/>
      <c r="H40" s="17"/>
      <c r="I40" s="18">
        <v>10903.63</v>
      </c>
      <c r="J40" s="19"/>
      <c r="K40" s="18">
        <v>10322.51</v>
      </c>
      <c r="L40" s="19"/>
      <c r="M40" s="18">
        <v>5609.1</v>
      </c>
      <c r="N40" s="19"/>
      <c r="O40" s="20">
        <v>3500</v>
      </c>
      <c r="P40" s="21"/>
      <c r="Q40" s="20">
        <v>7000</v>
      </c>
      <c r="R40" s="21"/>
      <c r="S40" s="22"/>
    </row>
    <row r="41" spans="1:19" ht="23.25" x14ac:dyDescent="0.35">
      <c r="A41" s="17"/>
      <c r="B41" s="17"/>
      <c r="C41" s="17"/>
      <c r="D41" s="17"/>
      <c r="E41" s="17"/>
      <c r="F41" s="17" t="s">
        <v>41</v>
      </c>
      <c r="G41" s="17"/>
      <c r="H41" s="17"/>
      <c r="I41" s="18">
        <v>708.45</v>
      </c>
      <c r="J41" s="19"/>
      <c r="K41" s="18">
        <v>269.04000000000002</v>
      </c>
      <c r="L41" s="19"/>
      <c r="M41" s="18">
        <v>131.5</v>
      </c>
      <c r="N41" s="19"/>
      <c r="O41" s="20">
        <v>500</v>
      </c>
      <c r="P41" s="21"/>
      <c r="Q41" s="20">
        <v>150</v>
      </c>
      <c r="R41" s="21"/>
      <c r="S41" s="23"/>
    </row>
    <row r="42" spans="1:19" ht="23.25" x14ac:dyDescent="0.35">
      <c r="A42" s="17"/>
      <c r="B42" s="17"/>
      <c r="C42" s="17"/>
      <c r="D42" s="17"/>
      <c r="E42" s="17"/>
      <c r="F42" s="17" t="s">
        <v>42</v>
      </c>
      <c r="G42" s="17"/>
      <c r="H42" s="17"/>
      <c r="I42" s="18">
        <v>0</v>
      </c>
      <c r="J42" s="19"/>
      <c r="K42" s="18">
        <v>5</v>
      </c>
      <c r="L42" s="19"/>
      <c r="M42" s="18">
        <v>0</v>
      </c>
      <c r="N42" s="19"/>
      <c r="O42" s="20">
        <v>0</v>
      </c>
      <c r="P42" s="21"/>
      <c r="Q42" s="20"/>
      <c r="R42" s="21"/>
      <c r="S42" s="23"/>
    </row>
    <row r="43" spans="1:19" ht="23.25" x14ac:dyDescent="0.35">
      <c r="A43" s="17"/>
      <c r="B43" s="17"/>
      <c r="C43" s="17"/>
      <c r="D43" s="17"/>
      <c r="E43" s="17"/>
      <c r="F43" s="17" t="s">
        <v>43</v>
      </c>
      <c r="G43" s="17"/>
      <c r="H43" s="17"/>
      <c r="I43" s="18">
        <v>400</v>
      </c>
      <c r="J43" s="19"/>
      <c r="K43" s="18">
        <v>350</v>
      </c>
      <c r="L43" s="19"/>
      <c r="M43" s="18">
        <v>350</v>
      </c>
      <c r="N43" s="19"/>
      <c r="O43" s="20">
        <v>250</v>
      </c>
      <c r="P43" s="21"/>
      <c r="Q43" s="20">
        <v>350</v>
      </c>
      <c r="R43" s="21"/>
      <c r="S43" s="22"/>
    </row>
    <row r="44" spans="1:19" ht="23.25" x14ac:dyDescent="0.35">
      <c r="A44" s="17"/>
      <c r="B44" s="17"/>
      <c r="C44" s="17"/>
      <c r="D44" s="17"/>
      <c r="E44" s="17"/>
      <c r="F44" s="17" t="s">
        <v>44</v>
      </c>
      <c r="G44" s="17"/>
      <c r="H44" s="17"/>
      <c r="I44" s="18">
        <v>850</v>
      </c>
      <c r="J44" s="19"/>
      <c r="K44" s="18">
        <v>1350</v>
      </c>
      <c r="L44" s="19"/>
      <c r="M44" s="18">
        <v>1150</v>
      </c>
      <c r="N44" s="19"/>
      <c r="O44" s="20">
        <v>900</v>
      </c>
      <c r="P44" s="21"/>
      <c r="Q44" s="20">
        <v>900</v>
      </c>
      <c r="R44" s="21"/>
      <c r="S44" s="22"/>
    </row>
    <row r="45" spans="1:19" ht="23.25" x14ac:dyDescent="0.35">
      <c r="A45" s="17"/>
      <c r="B45" s="17"/>
      <c r="C45" s="17"/>
      <c r="D45" s="17"/>
      <c r="E45" s="17"/>
      <c r="F45" s="17" t="s">
        <v>45</v>
      </c>
      <c r="G45" s="17"/>
      <c r="H45" s="17"/>
      <c r="I45" s="18">
        <v>0</v>
      </c>
      <c r="J45" s="19"/>
      <c r="K45" s="18"/>
      <c r="L45" s="19"/>
      <c r="M45" s="18"/>
      <c r="N45" s="19"/>
      <c r="O45" s="20"/>
      <c r="P45" s="21"/>
      <c r="Q45" s="20"/>
      <c r="R45" s="21"/>
      <c r="S45" s="22"/>
    </row>
    <row r="46" spans="1:19" ht="23.25" x14ac:dyDescent="0.35">
      <c r="A46" s="48"/>
      <c r="B46" s="48"/>
      <c r="C46" s="48"/>
      <c r="D46" s="48"/>
      <c r="E46" s="48" t="s">
        <v>46</v>
      </c>
      <c r="F46" s="48"/>
      <c r="G46" s="48"/>
      <c r="H46" s="48"/>
      <c r="I46" s="49">
        <f t="shared" ref="I46:Q46" si="2">ROUND(SUM(I35:I45),5)</f>
        <v>20283.060000000001</v>
      </c>
      <c r="J46" s="50">
        <f t="shared" si="2"/>
        <v>0</v>
      </c>
      <c r="K46" s="49">
        <f t="shared" si="2"/>
        <v>18814.669999999998</v>
      </c>
      <c r="L46" s="50">
        <f t="shared" si="2"/>
        <v>0</v>
      </c>
      <c r="M46" s="49">
        <f t="shared" si="2"/>
        <v>13400.08</v>
      </c>
      <c r="N46" s="50">
        <f t="shared" si="2"/>
        <v>0</v>
      </c>
      <c r="O46" s="49">
        <f t="shared" si="2"/>
        <v>11267.5</v>
      </c>
      <c r="P46" s="50">
        <f t="shared" si="2"/>
        <v>0</v>
      </c>
      <c r="Q46" s="49">
        <f t="shared" si="2"/>
        <v>14300</v>
      </c>
      <c r="R46" s="21"/>
      <c r="S46" s="22"/>
    </row>
    <row r="47" spans="1:19" ht="23.25" x14ac:dyDescent="0.35">
      <c r="A47" s="17"/>
      <c r="B47" s="17"/>
      <c r="C47" s="17"/>
      <c r="D47" s="17"/>
      <c r="E47" s="17" t="s">
        <v>47</v>
      </c>
      <c r="F47" s="17"/>
      <c r="G47" s="17"/>
      <c r="H47" s="17"/>
      <c r="I47" s="18"/>
      <c r="J47" s="19"/>
      <c r="K47" s="18"/>
      <c r="L47" s="19"/>
      <c r="M47" s="18"/>
      <c r="N47" s="19"/>
      <c r="O47" s="20"/>
      <c r="P47" s="21"/>
      <c r="Q47" s="20"/>
      <c r="R47" s="21"/>
      <c r="S47" s="22"/>
    </row>
    <row r="48" spans="1:19" ht="23.25" x14ac:dyDescent="0.35">
      <c r="A48" s="17"/>
      <c r="B48" s="17"/>
      <c r="C48" s="17"/>
      <c r="D48" s="17"/>
      <c r="E48" s="17"/>
      <c r="F48" s="17" t="s">
        <v>48</v>
      </c>
      <c r="G48" s="17"/>
      <c r="H48" s="17"/>
      <c r="I48" s="18">
        <v>2280</v>
      </c>
      <c r="J48" s="19"/>
      <c r="K48" s="18">
        <v>3469.24</v>
      </c>
      <c r="L48" s="19"/>
      <c r="M48" s="18">
        <v>1175</v>
      </c>
      <c r="N48" s="19"/>
      <c r="O48" s="20">
        <v>1500</v>
      </c>
      <c r="P48" s="21"/>
      <c r="Q48" s="20">
        <v>1500</v>
      </c>
      <c r="R48" s="21"/>
      <c r="S48" s="22"/>
    </row>
    <row r="49" spans="1:19" ht="23.25" x14ac:dyDescent="0.35">
      <c r="A49" s="17"/>
      <c r="B49" s="17"/>
      <c r="C49" s="17"/>
      <c r="D49" s="17"/>
      <c r="E49" s="17"/>
      <c r="F49" s="17" t="s">
        <v>49</v>
      </c>
      <c r="G49" s="17"/>
      <c r="H49" s="17"/>
      <c r="I49" s="18">
        <v>7793.05</v>
      </c>
      <c r="J49" s="19"/>
      <c r="K49" s="18">
        <v>6655.17</v>
      </c>
      <c r="L49" s="19"/>
      <c r="M49" s="18">
        <v>3506.99</v>
      </c>
      <c r="N49" s="19"/>
      <c r="O49" s="20">
        <v>7000</v>
      </c>
      <c r="P49" s="21"/>
      <c r="Q49" s="20">
        <v>3500</v>
      </c>
      <c r="R49" s="21"/>
      <c r="S49" s="22"/>
    </row>
    <row r="50" spans="1:19" ht="23.25" x14ac:dyDescent="0.35">
      <c r="A50" s="17"/>
      <c r="B50" s="17"/>
      <c r="C50" s="17"/>
      <c r="D50" s="17"/>
      <c r="E50" s="17"/>
      <c r="F50" s="17" t="s">
        <v>50</v>
      </c>
      <c r="G50" s="17"/>
      <c r="H50" s="17"/>
      <c r="I50" s="18">
        <v>0</v>
      </c>
      <c r="J50" s="19"/>
      <c r="K50" s="18">
        <v>0</v>
      </c>
      <c r="L50" s="19"/>
      <c r="M50" s="18"/>
      <c r="N50" s="19"/>
      <c r="O50" s="20">
        <v>0</v>
      </c>
      <c r="P50" s="21"/>
      <c r="Q50" s="20"/>
      <c r="R50" s="21"/>
      <c r="S50" s="22"/>
    </row>
    <row r="51" spans="1:19" ht="23.25" x14ac:dyDescent="0.35">
      <c r="A51" s="17"/>
      <c r="B51" s="48"/>
      <c r="C51" s="48"/>
      <c r="D51" s="48"/>
      <c r="E51" s="48" t="s">
        <v>51</v>
      </c>
      <c r="F51" s="48"/>
      <c r="G51" s="48"/>
      <c r="H51" s="48"/>
      <c r="I51" s="49">
        <f t="shared" ref="I51:Q51" si="3">ROUND(SUM(I47:I50),5)</f>
        <v>10073.049999999999</v>
      </c>
      <c r="J51" s="50">
        <f t="shared" si="3"/>
        <v>0</v>
      </c>
      <c r="K51" s="49">
        <f t="shared" si="3"/>
        <v>10124.41</v>
      </c>
      <c r="L51" s="50">
        <f t="shared" si="3"/>
        <v>0</v>
      </c>
      <c r="M51" s="49">
        <f t="shared" si="3"/>
        <v>4681.99</v>
      </c>
      <c r="N51" s="50">
        <f t="shared" si="3"/>
        <v>0</v>
      </c>
      <c r="O51" s="49">
        <f t="shared" si="3"/>
        <v>8500</v>
      </c>
      <c r="P51" s="50"/>
      <c r="Q51" s="49">
        <f t="shared" si="3"/>
        <v>5000</v>
      </c>
      <c r="R51" s="21"/>
      <c r="S51" s="22"/>
    </row>
    <row r="52" spans="1:19" ht="23.25" x14ac:dyDescent="0.35">
      <c r="A52" s="17"/>
      <c r="B52" s="17"/>
      <c r="C52" s="17"/>
      <c r="D52" s="17"/>
      <c r="E52" s="17" t="s">
        <v>52</v>
      </c>
      <c r="F52" s="17"/>
      <c r="G52" s="17"/>
      <c r="H52" s="17"/>
      <c r="I52" s="18"/>
      <c r="J52" s="19"/>
      <c r="K52" s="18"/>
      <c r="L52" s="19"/>
      <c r="M52" s="18"/>
      <c r="N52" s="19"/>
      <c r="O52" s="20"/>
      <c r="P52" s="21"/>
      <c r="Q52" s="20"/>
      <c r="R52" s="21"/>
      <c r="S52" s="22"/>
    </row>
    <row r="53" spans="1:19" ht="23.25" x14ac:dyDescent="0.35">
      <c r="A53" s="17"/>
      <c r="B53" s="17"/>
      <c r="C53" s="17"/>
      <c r="D53" s="17"/>
      <c r="E53" s="17"/>
      <c r="F53" s="17" t="s">
        <v>53</v>
      </c>
      <c r="G53" s="17"/>
      <c r="H53" s="17"/>
      <c r="I53" s="18">
        <v>18</v>
      </c>
      <c r="J53" s="19"/>
      <c r="K53" s="18">
        <v>154</v>
      </c>
      <c r="L53" s="19"/>
      <c r="M53" s="18">
        <v>800</v>
      </c>
      <c r="N53" s="19"/>
      <c r="O53" s="20">
        <v>800</v>
      </c>
      <c r="P53" s="21"/>
      <c r="Q53" s="20">
        <v>800</v>
      </c>
      <c r="R53" s="21"/>
      <c r="S53" s="22"/>
    </row>
    <row r="54" spans="1:19" ht="23.25" x14ac:dyDescent="0.35">
      <c r="A54" s="17"/>
      <c r="B54" s="17"/>
      <c r="C54" s="17"/>
      <c r="D54" s="17"/>
      <c r="E54" s="17"/>
      <c r="F54" s="17" t="s">
        <v>54</v>
      </c>
      <c r="G54" s="17"/>
      <c r="H54" s="17"/>
      <c r="I54" s="18">
        <v>270</v>
      </c>
      <c r="J54" s="19"/>
      <c r="K54" s="18">
        <v>329.6</v>
      </c>
      <c r="L54" s="19"/>
      <c r="M54" s="18">
        <v>164.75</v>
      </c>
      <c r="N54" s="19"/>
      <c r="O54" s="20">
        <v>300</v>
      </c>
      <c r="P54" s="21"/>
      <c r="Q54" s="20">
        <v>200</v>
      </c>
      <c r="R54" s="21"/>
      <c r="S54" s="22"/>
    </row>
    <row r="55" spans="1:19" ht="23.25" x14ac:dyDescent="0.35">
      <c r="A55" s="17"/>
      <c r="B55" s="17"/>
      <c r="C55" s="17"/>
      <c r="D55" s="17"/>
      <c r="E55" s="17"/>
      <c r="F55" s="17" t="s">
        <v>55</v>
      </c>
      <c r="G55" s="17"/>
      <c r="H55" s="17"/>
      <c r="I55" s="18">
        <v>0</v>
      </c>
      <c r="J55" s="19"/>
      <c r="K55" s="18">
        <v>0</v>
      </c>
      <c r="L55" s="19"/>
      <c r="M55" s="18">
        <v>0</v>
      </c>
      <c r="N55" s="19"/>
      <c r="O55" s="20"/>
      <c r="P55" s="21"/>
      <c r="Q55" s="20"/>
      <c r="R55" s="21"/>
      <c r="S55" s="22"/>
    </row>
    <row r="56" spans="1:19" ht="23.25" x14ac:dyDescent="0.35">
      <c r="A56" s="17"/>
      <c r="B56" s="17"/>
      <c r="C56" s="17"/>
      <c r="D56" s="17"/>
      <c r="E56" s="17"/>
      <c r="F56" s="17" t="s">
        <v>56</v>
      </c>
      <c r="G56" s="17"/>
      <c r="H56" s="17"/>
      <c r="I56" s="18">
        <v>125</v>
      </c>
      <c r="J56" s="19"/>
      <c r="K56" s="18">
        <v>250</v>
      </c>
      <c r="L56" s="19"/>
      <c r="M56" s="18">
        <v>150</v>
      </c>
      <c r="N56" s="19"/>
      <c r="O56" s="20">
        <v>200</v>
      </c>
      <c r="P56" s="21"/>
      <c r="Q56" s="20">
        <v>150</v>
      </c>
      <c r="R56" s="21"/>
      <c r="S56" s="22"/>
    </row>
    <row r="57" spans="1:19" ht="23.25" x14ac:dyDescent="0.35">
      <c r="A57" s="48"/>
      <c r="B57" s="48"/>
      <c r="C57" s="48"/>
      <c r="D57" s="48"/>
      <c r="E57" s="48" t="s">
        <v>57</v>
      </c>
      <c r="F57" s="48"/>
      <c r="G57" s="48"/>
      <c r="H57" s="48"/>
      <c r="I57" s="49">
        <f t="shared" ref="I57:Q57" si="4">ROUND(SUM(I52:I56),5)</f>
        <v>413</v>
      </c>
      <c r="J57" s="50">
        <f t="shared" si="4"/>
        <v>0</v>
      </c>
      <c r="K57" s="49">
        <f t="shared" si="4"/>
        <v>733.6</v>
      </c>
      <c r="L57" s="50">
        <f t="shared" si="4"/>
        <v>0</v>
      </c>
      <c r="M57" s="49">
        <f t="shared" si="4"/>
        <v>1114.75</v>
      </c>
      <c r="N57" s="50">
        <f t="shared" si="4"/>
        <v>0</v>
      </c>
      <c r="O57" s="49">
        <f t="shared" si="4"/>
        <v>1300</v>
      </c>
      <c r="P57" s="50"/>
      <c r="Q57" s="49">
        <f t="shared" si="4"/>
        <v>1150</v>
      </c>
      <c r="R57" s="21"/>
      <c r="S57" s="22"/>
    </row>
    <row r="58" spans="1:19" ht="23.25" x14ac:dyDescent="0.35">
      <c r="A58" s="17"/>
      <c r="B58" s="17"/>
      <c r="C58" s="17"/>
      <c r="D58" s="17"/>
      <c r="E58" s="17" t="s">
        <v>58</v>
      </c>
      <c r="F58" s="17"/>
      <c r="G58" s="17"/>
      <c r="H58" s="17"/>
      <c r="I58" s="18"/>
      <c r="J58" s="19"/>
      <c r="K58" s="18"/>
      <c r="L58" s="19"/>
      <c r="M58" s="18"/>
      <c r="N58" s="19"/>
      <c r="O58" s="20"/>
      <c r="P58" s="21"/>
      <c r="Q58" s="20"/>
      <c r="R58" s="21"/>
      <c r="S58" s="22"/>
    </row>
    <row r="59" spans="1:19" ht="23.25" x14ac:dyDescent="0.35">
      <c r="A59" s="17"/>
      <c r="B59" s="17"/>
      <c r="C59" s="17"/>
      <c r="D59" s="17"/>
      <c r="E59" s="17"/>
      <c r="F59" s="17" t="s">
        <v>59</v>
      </c>
      <c r="G59" s="17"/>
      <c r="H59" s="17"/>
      <c r="I59" s="18">
        <v>6000.23</v>
      </c>
      <c r="J59" s="19"/>
      <c r="K59" s="18">
        <v>3965.33</v>
      </c>
      <c r="L59" s="19"/>
      <c r="M59" s="18">
        <v>0</v>
      </c>
      <c r="N59" s="19"/>
      <c r="O59" s="20">
        <v>4000</v>
      </c>
      <c r="P59" s="21"/>
      <c r="Q59" s="20">
        <v>3500</v>
      </c>
      <c r="R59" s="21"/>
      <c r="S59" s="22"/>
    </row>
    <row r="60" spans="1:19" ht="23.25" x14ac:dyDescent="0.35">
      <c r="A60" s="17"/>
      <c r="B60" s="48"/>
      <c r="C60" s="48"/>
      <c r="D60" s="48"/>
      <c r="E60" s="48" t="s">
        <v>60</v>
      </c>
      <c r="F60" s="48"/>
      <c r="G60" s="48"/>
      <c r="H60" s="48"/>
      <c r="I60" s="49">
        <f t="shared" ref="I60:Q60" si="5">ROUND(SUM(I58:I59),5)</f>
        <v>6000.23</v>
      </c>
      <c r="J60" s="50">
        <f t="shared" si="5"/>
        <v>0</v>
      </c>
      <c r="K60" s="49">
        <f t="shared" si="5"/>
        <v>3965.33</v>
      </c>
      <c r="L60" s="50">
        <f t="shared" si="5"/>
        <v>0</v>
      </c>
      <c r="M60" s="49">
        <v>0</v>
      </c>
      <c r="N60" s="50">
        <f t="shared" si="5"/>
        <v>0</v>
      </c>
      <c r="O60" s="49">
        <f t="shared" si="5"/>
        <v>4000</v>
      </c>
      <c r="P60" s="50">
        <f t="shared" si="5"/>
        <v>0</v>
      </c>
      <c r="Q60" s="49">
        <f t="shared" si="5"/>
        <v>3500</v>
      </c>
      <c r="R60" s="21"/>
      <c r="S60" s="22"/>
    </row>
    <row r="61" spans="1:19" ht="23.25" x14ac:dyDescent="0.35">
      <c r="A61" s="17"/>
      <c r="B61" s="17"/>
      <c r="C61" s="17"/>
      <c r="D61" s="17"/>
      <c r="E61" s="17" t="s">
        <v>61</v>
      </c>
      <c r="F61" s="17"/>
      <c r="G61" s="17"/>
      <c r="H61" s="17"/>
      <c r="I61" s="18"/>
      <c r="J61" s="19"/>
      <c r="K61" s="18"/>
      <c r="L61" s="19"/>
      <c r="M61" s="18"/>
      <c r="N61" s="19"/>
      <c r="O61" s="20"/>
      <c r="P61" s="21"/>
      <c r="Q61" s="20"/>
      <c r="R61" s="21"/>
      <c r="S61" s="22"/>
    </row>
    <row r="62" spans="1:19" ht="23.25" x14ac:dyDescent="0.35">
      <c r="A62" s="17"/>
      <c r="B62" s="17"/>
      <c r="C62" s="17"/>
      <c r="D62" s="17"/>
      <c r="E62" s="17"/>
      <c r="F62" s="17" t="s">
        <v>62</v>
      </c>
      <c r="G62" s="17"/>
      <c r="H62" s="17"/>
      <c r="I62" s="18"/>
      <c r="J62" s="19"/>
      <c r="K62" s="18"/>
      <c r="L62" s="19"/>
      <c r="M62" s="18"/>
      <c r="N62" s="19"/>
      <c r="O62" s="20"/>
      <c r="P62" s="21"/>
      <c r="Q62" s="20"/>
      <c r="R62" s="21"/>
      <c r="S62" s="22"/>
    </row>
    <row r="63" spans="1:19" ht="23.25" x14ac:dyDescent="0.35">
      <c r="A63" s="17"/>
      <c r="B63" s="17"/>
      <c r="C63" s="17"/>
      <c r="D63" s="17"/>
      <c r="E63" s="17"/>
      <c r="F63" s="17"/>
      <c r="G63" s="17" t="s">
        <v>63</v>
      </c>
      <c r="H63" s="17"/>
      <c r="I63" s="18">
        <v>19929.39</v>
      </c>
      <c r="J63" s="19"/>
      <c r="K63" s="18">
        <v>36708.97</v>
      </c>
      <c r="L63" s="19"/>
      <c r="M63" s="18">
        <v>14575.43</v>
      </c>
      <c r="N63" s="19"/>
      <c r="O63" s="20">
        <v>25000</v>
      </c>
      <c r="P63" s="21"/>
      <c r="Q63" s="20">
        <v>15500</v>
      </c>
      <c r="R63" s="21"/>
      <c r="S63" s="22" t="s">
        <v>418</v>
      </c>
    </row>
    <row r="64" spans="1:19" ht="23.25" x14ac:dyDescent="0.35">
      <c r="A64" s="17"/>
      <c r="B64" s="17"/>
      <c r="C64" s="17"/>
      <c r="D64" s="17"/>
      <c r="E64" s="17"/>
      <c r="F64" s="17"/>
      <c r="G64" s="17" t="s">
        <v>64</v>
      </c>
      <c r="H64" s="17"/>
      <c r="I64" s="18">
        <v>602.95000000000005</v>
      </c>
      <c r="J64" s="19"/>
      <c r="K64" s="18">
        <v>1040.0899999999999</v>
      </c>
      <c r="L64" s="19"/>
      <c r="M64" s="18">
        <v>642.39</v>
      </c>
      <c r="N64" s="19"/>
      <c r="O64" s="20">
        <v>600</v>
      </c>
      <c r="P64" s="21"/>
      <c r="Q64" s="20">
        <v>700</v>
      </c>
      <c r="R64" s="21"/>
      <c r="S64" s="22"/>
    </row>
    <row r="65" spans="1:19" ht="23.25" x14ac:dyDescent="0.35">
      <c r="A65" s="17"/>
      <c r="B65" s="17"/>
      <c r="C65" s="17"/>
      <c r="D65" s="17"/>
      <c r="E65" s="17"/>
      <c r="F65" s="17"/>
      <c r="G65" s="17" t="s">
        <v>65</v>
      </c>
      <c r="H65" s="17"/>
      <c r="I65" s="18">
        <v>4591.2700000000004</v>
      </c>
      <c r="J65" s="19"/>
      <c r="K65" s="18">
        <v>5509.95</v>
      </c>
      <c r="L65" s="19"/>
      <c r="M65" s="18">
        <v>1138.8699999999999</v>
      </c>
      <c r="N65" s="19"/>
      <c r="O65" s="20">
        <v>4000</v>
      </c>
      <c r="P65" s="21"/>
      <c r="Q65" s="20">
        <v>1000</v>
      </c>
      <c r="R65" s="21"/>
      <c r="S65" s="22" t="s">
        <v>418</v>
      </c>
    </row>
    <row r="66" spans="1:19" ht="23.25" x14ac:dyDescent="0.35">
      <c r="A66" s="17"/>
      <c r="B66" s="17"/>
      <c r="C66" s="17"/>
      <c r="D66" s="17"/>
      <c r="E66" s="17"/>
      <c r="F66" s="17"/>
      <c r="G66" s="17" t="s">
        <v>66</v>
      </c>
      <c r="H66" s="17"/>
      <c r="I66" s="18">
        <v>0.22</v>
      </c>
      <c r="J66" s="19"/>
      <c r="K66" s="18">
        <v>0</v>
      </c>
      <c r="L66" s="19"/>
      <c r="M66" s="18"/>
      <c r="N66" s="19"/>
      <c r="O66" s="20"/>
      <c r="P66" s="21"/>
      <c r="Q66" s="20"/>
      <c r="R66" s="21"/>
      <c r="S66" s="22"/>
    </row>
    <row r="67" spans="1:19" ht="23.25" x14ac:dyDescent="0.35">
      <c r="A67" s="17"/>
      <c r="B67" s="48"/>
      <c r="C67" s="48"/>
      <c r="D67" s="48"/>
      <c r="E67" s="48"/>
      <c r="F67" s="48" t="s">
        <v>67</v>
      </c>
      <c r="G67" s="48"/>
      <c r="H67" s="48"/>
      <c r="I67" s="49">
        <f t="shared" ref="I67:Q67" si="6">ROUND(SUM(I62:I66),5)</f>
        <v>25123.83</v>
      </c>
      <c r="J67" s="50">
        <f t="shared" si="6"/>
        <v>0</v>
      </c>
      <c r="K67" s="49">
        <f t="shared" si="6"/>
        <v>43259.01</v>
      </c>
      <c r="L67" s="50">
        <f t="shared" si="6"/>
        <v>0</v>
      </c>
      <c r="M67" s="49">
        <f t="shared" si="6"/>
        <v>16356.69</v>
      </c>
      <c r="N67" s="50">
        <f t="shared" si="6"/>
        <v>0</v>
      </c>
      <c r="O67" s="49">
        <f t="shared" si="6"/>
        <v>29600</v>
      </c>
      <c r="P67" s="50">
        <f t="shared" si="6"/>
        <v>0</v>
      </c>
      <c r="Q67" s="49">
        <f t="shared" si="6"/>
        <v>17200</v>
      </c>
      <c r="R67" s="21"/>
      <c r="S67" s="22"/>
    </row>
    <row r="68" spans="1:19" ht="23.25" x14ac:dyDescent="0.35">
      <c r="A68" s="17"/>
      <c r="B68" s="17"/>
      <c r="C68" s="17"/>
      <c r="D68" s="17"/>
      <c r="E68" s="17"/>
      <c r="F68" s="17" t="s">
        <v>68</v>
      </c>
      <c r="G68" s="17"/>
      <c r="H68" s="17"/>
      <c r="I68" s="18">
        <v>4542.5</v>
      </c>
      <c r="J68" s="19"/>
      <c r="K68" s="18">
        <v>3800</v>
      </c>
      <c r="L68" s="19"/>
      <c r="M68" s="18">
        <v>550</v>
      </c>
      <c r="N68" s="19"/>
      <c r="O68" s="20">
        <v>4000</v>
      </c>
      <c r="P68" s="21"/>
      <c r="Q68" s="20">
        <v>0</v>
      </c>
      <c r="R68" s="21"/>
      <c r="S68" s="22"/>
    </row>
    <row r="69" spans="1:19" ht="23.25" x14ac:dyDescent="0.35">
      <c r="A69" s="17"/>
      <c r="B69" s="17"/>
      <c r="C69" s="17"/>
      <c r="D69" s="17"/>
      <c r="E69" s="17"/>
      <c r="F69" s="17" t="s">
        <v>69</v>
      </c>
      <c r="G69" s="17"/>
      <c r="H69" s="17"/>
      <c r="I69" s="18">
        <v>27.4</v>
      </c>
      <c r="J69" s="19"/>
      <c r="K69" s="18">
        <v>750</v>
      </c>
      <c r="L69" s="19"/>
      <c r="M69" s="18">
        <v>400</v>
      </c>
      <c r="N69" s="19"/>
      <c r="O69" s="20"/>
      <c r="P69" s="21"/>
      <c r="Q69" s="20">
        <v>0</v>
      </c>
      <c r="R69" s="21"/>
      <c r="S69" s="22"/>
    </row>
    <row r="70" spans="1:19" ht="23.25" x14ac:dyDescent="0.35">
      <c r="A70" s="17"/>
      <c r="B70" s="17"/>
      <c r="C70" s="17"/>
      <c r="D70" s="17"/>
      <c r="E70" s="17"/>
      <c r="F70" s="17" t="s">
        <v>70</v>
      </c>
      <c r="G70" s="17"/>
      <c r="H70" s="17"/>
      <c r="I70" s="18">
        <v>0</v>
      </c>
      <c r="J70" s="19"/>
      <c r="K70" s="18"/>
      <c r="L70" s="19"/>
      <c r="M70" s="18">
        <v>0</v>
      </c>
      <c r="N70" s="19"/>
      <c r="O70" s="20"/>
      <c r="P70" s="21"/>
      <c r="Q70" s="20">
        <v>6000</v>
      </c>
      <c r="R70" s="21"/>
      <c r="S70" s="22"/>
    </row>
    <row r="71" spans="1:19" ht="23.25" x14ac:dyDescent="0.35">
      <c r="A71" s="17"/>
      <c r="B71" s="17"/>
      <c r="C71" s="17"/>
      <c r="D71" s="17"/>
      <c r="E71" s="17"/>
      <c r="F71" s="17" t="s">
        <v>71</v>
      </c>
      <c r="G71" s="17"/>
      <c r="H71" s="17"/>
      <c r="I71" s="18"/>
      <c r="J71" s="19"/>
      <c r="K71" s="18">
        <v>23453.82</v>
      </c>
      <c r="L71" s="19"/>
      <c r="M71" s="18">
        <v>0</v>
      </c>
      <c r="N71" s="19"/>
      <c r="O71" s="20">
        <v>0</v>
      </c>
      <c r="P71" s="21"/>
      <c r="Q71" s="20"/>
      <c r="R71" s="21"/>
      <c r="S71" s="22"/>
    </row>
    <row r="72" spans="1:19" ht="23.25" x14ac:dyDescent="0.35">
      <c r="A72" s="17"/>
      <c r="B72" s="17"/>
      <c r="C72" s="17"/>
      <c r="D72" s="17"/>
      <c r="E72" s="17"/>
      <c r="F72" s="17" t="s">
        <v>72</v>
      </c>
      <c r="G72" s="17"/>
      <c r="H72" s="17"/>
      <c r="I72" s="18">
        <v>4550</v>
      </c>
      <c r="J72" s="19"/>
      <c r="K72" s="18">
        <v>5500</v>
      </c>
      <c r="L72" s="19"/>
      <c r="M72" s="18">
        <v>5510</v>
      </c>
      <c r="N72" s="19"/>
      <c r="O72" s="20">
        <v>5400</v>
      </c>
      <c r="P72" s="21"/>
      <c r="Q72" s="20">
        <v>5400</v>
      </c>
      <c r="R72" s="21"/>
      <c r="S72" s="22"/>
    </row>
    <row r="73" spans="1:19" ht="23.25" x14ac:dyDescent="0.35">
      <c r="A73" s="17"/>
      <c r="B73" s="17"/>
      <c r="C73" s="17"/>
      <c r="D73" s="17"/>
      <c r="E73" s="17"/>
      <c r="F73" s="17" t="s">
        <v>73</v>
      </c>
      <c r="G73" s="17"/>
      <c r="H73" s="17"/>
      <c r="I73" s="18">
        <v>0</v>
      </c>
      <c r="J73" s="19"/>
      <c r="K73" s="18">
        <v>23809.82</v>
      </c>
      <c r="L73" s="19"/>
      <c r="M73" s="18">
        <v>3164.54</v>
      </c>
      <c r="N73" s="19"/>
      <c r="O73" s="20"/>
      <c r="P73" s="21"/>
      <c r="Q73" s="20">
        <v>0</v>
      </c>
      <c r="R73" s="21"/>
      <c r="S73" s="22"/>
    </row>
    <row r="74" spans="1:19" ht="23.25" x14ac:dyDescent="0.35">
      <c r="A74" s="17"/>
      <c r="B74" s="17"/>
      <c r="C74" s="17"/>
      <c r="D74" s="17"/>
      <c r="E74" s="17"/>
      <c r="F74" s="17" t="s">
        <v>74</v>
      </c>
      <c r="G74" s="17"/>
      <c r="H74" s="17"/>
      <c r="I74" s="18">
        <v>38059.94</v>
      </c>
      <c r="J74" s="19"/>
      <c r="K74" s="18">
        <v>2342</v>
      </c>
      <c r="L74" s="19"/>
      <c r="M74" s="18">
        <v>2452.35</v>
      </c>
      <c r="N74" s="19"/>
      <c r="O74" s="20"/>
      <c r="P74" s="21"/>
      <c r="Q74" s="20">
        <v>0</v>
      </c>
      <c r="R74" s="21"/>
      <c r="S74" s="22"/>
    </row>
    <row r="75" spans="1:19" ht="23.25" x14ac:dyDescent="0.35">
      <c r="A75" s="17"/>
      <c r="B75" s="17"/>
      <c r="C75" s="17"/>
      <c r="D75" s="17"/>
      <c r="E75" s="17"/>
      <c r="F75" s="17" t="s">
        <v>75</v>
      </c>
      <c r="G75" s="17"/>
      <c r="H75" s="17"/>
      <c r="I75" s="18"/>
      <c r="J75" s="19"/>
      <c r="K75" s="18"/>
      <c r="L75" s="19"/>
      <c r="M75" s="18"/>
      <c r="N75" s="19"/>
      <c r="O75" s="20"/>
      <c r="P75" s="21"/>
      <c r="Q75" s="20"/>
      <c r="R75" s="21"/>
      <c r="S75" s="22"/>
    </row>
    <row r="76" spans="1:19" ht="23.25" x14ac:dyDescent="0.35">
      <c r="A76" s="17"/>
      <c r="B76" s="17"/>
      <c r="C76" s="17"/>
      <c r="D76" s="17"/>
      <c r="E76" s="17"/>
      <c r="F76" s="17"/>
      <c r="G76" s="17" t="s">
        <v>76</v>
      </c>
      <c r="H76" s="17"/>
      <c r="I76" s="18">
        <v>6500</v>
      </c>
      <c r="J76" s="19"/>
      <c r="K76" s="18">
        <v>11700</v>
      </c>
      <c r="L76" s="19"/>
      <c r="M76" s="18">
        <v>25</v>
      </c>
      <c r="N76" s="19"/>
      <c r="O76" s="20">
        <v>4000</v>
      </c>
      <c r="P76" s="21"/>
      <c r="Q76" s="20"/>
      <c r="R76" s="21"/>
      <c r="S76" s="22"/>
    </row>
    <row r="77" spans="1:19" ht="23.25" x14ac:dyDescent="0.35">
      <c r="A77" s="17"/>
      <c r="B77" s="17"/>
      <c r="C77" s="17"/>
      <c r="D77" s="17"/>
      <c r="E77" s="17"/>
      <c r="F77" s="17"/>
      <c r="G77" s="17" t="s">
        <v>77</v>
      </c>
      <c r="H77" s="17"/>
      <c r="I77" s="18">
        <v>250</v>
      </c>
      <c r="J77" s="19"/>
      <c r="K77" s="18">
        <v>0</v>
      </c>
      <c r="L77" s="19"/>
      <c r="M77" s="18"/>
      <c r="N77" s="19"/>
      <c r="O77" s="20"/>
      <c r="P77" s="21"/>
      <c r="Q77" s="20">
        <v>0</v>
      </c>
      <c r="R77" s="21"/>
      <c r="S77" s="22"/>
    </row>
    <row r="78" spans="1:19" ht="23.25" x14ac:dyDescent="0.35">
      <c r="A78" s="17"/>
      <c r="B78" s="17"/>
      <c r="C78" s="17"/>
      <c r="D78" s="17"/>
      <c r="E78" s="17"/>
      <c r="F78" s="17"/>
      <c r="G78" s="17" t="s">
        <v>78</v>
      </c>
      <c r="H78" s="17"/>
      <c r="I78" s="18">
        <v>0</v>
      </c>
      <c r="J78" s="19"/>
      <c r="K78" s="18">
        <v>0</v>
      </c>
      <c r="L78" s="19"/>
      <c r="M78" s="18"/>
      <c r="N78" s="19"/>
      <c r="O78" s="20">
        <v>0</v>
      </c>
      <c r="P78" s="21"/>
      <c r="Q78" s="20">
        <v>0</v>
      </c>
      <c r="R78" s="21"/>
      <c r="S78" s="22"/>
    </row>
    <row r="79" spans="1:19" ht="23.25" x14ac:dyDescent="0.35">
      <c r="A79" s="17"/>
      <c r="B79" s="17"/>
      <c r="C79" s="17"/>
      <c r="D79" s="17"/>
      <c r="E79" s="17"/>
      <c r="F79" s="17"/>
      <c r="G79" s="17" t="s">
        <v>79</v>
      </c>
      <c r="H79" s="17"/>
      <c r="I79" s="18">
        <v>300</v>
      </c>
      <c r="J79" s="19"/>
      <c r="K79" s="18">
        <v>1100</v>
      </c>
      <c r="L79" s="19"/>
      <c r="M79" s="18">
        <v>502</v>
      </c>
      <c r="N79" s="19"/>
      <c r="O79" s="20"/>
      <c r="P79" s="21"/>
      <c r="Q79" s="20">
        <v>500</v>
      </c>
      <c r="R79" s="21"/>
      <c r="S79" s="22"/>
    </row>
    <row r="80" spans="1:19" ht="23.25" x14ac:dyDescent="0.35">
      <c r="A80" s="17"/>
      <c r="B80" s="17"/>
      <c r="C80" s="17"/>
      <c r="D80" s="17"/>
      <c r="E80" s="17"/>
      <c r="F80" s="17"/>
      <c r="G80" s="17" t="s">
        <v>80</v>
      </c>
      <c r="H80" s="17"/>
      <c r="I80" s="18">
        <v>0</v>
      </c>
      <c r="J80" s="19"/>
      <c r="K80" s="18">
        <v>0</v>
      </c>
      <c r="L80" s="19"/>
      <c r="M80" s="18">
        <v>0</v>
      </c>
      <c r="N80" s="19"/>
      <c r="O80" s="20"/>
      <c r="P80" s="21"/>
      <c r="Q80" s="20">
        <v>0</v>
      </c>
      <c r="R80" s="21"/>
      <c r="S80" s="22"/>
    </row>
    <row r="81" spans="1:19" ht="23.25" x14ac:dyDescent="0.35">
      <c r="A81" s="17"/>
      <c r="B81" s="17"/>
      <c r="C81" s="17"/>
      <c r="D81" s="17"/>
      <c r="E81" s="17"/>
      <c r="F81" s="17"/>
      <c r="G81" s="17" t="s">
        <v>81</v>
      </c>
      <c r="H81" s="17"/>
      <c r="I81" s="18">
        <v>0</v>
      </c>
      <c r="J81" s="19"/>
      <c r="K81" s="18"/>
      <c r="L81" s="19"/>
      <c r="M81" s="18"/>
      <c r="N81" s="19"/>
      <c r="O81" s="20"/>
      <c r="P81" s="21"/>
      <c r="Q81" s="20"/>
      <c r="R81" s="21"/>
      <c r="S81" s="22"/>
    </row>
    <row r="82" spans="1:19" ht="23.25" x14ac:dyDescent="0.35">
      <c r="A82" s="17"/>
      <c r="B82" s="48"/>
      <c r="C82" s="48"/>
      <c r="D82" s="48"/>
      <c r="E82" s="48"/>
      <c r="F82" s="48" t="s">
        <v>82</v>
      </c>
      <c r="G82" s="48"/>
      <c r="H82" s="48"/>
      <c r="I82" s="49">
        <f t="shared" ref="I82:Q82" si="7">ROUND(SUM(I75:I81),5)</f>
        <v>7050</v>
      </c>
      <c r="J82" s="50">
        <f t="shared" si="7"/>
        <v>0</v>
      </c>
      <c r="K82" s="49">
        <f t="shared" si="7"/>
        <v>12800</v>
      </c>
      <c r="L82" s="50">
        <f t="shared" si="7"/>
        <v>0</v>
      </c>
      <c r="M82" s="49">
        <f t="shared" si="7"/>
        <v>527</v>
      </c>
      <c r="N82" s="50">
        <f t="shared" si="7"/>
        <v>0</v>
      </c>
      <c r="O82" s="49">
        <f t="shared" si="7"/>
        <v>4000</v>
      </c>
      <c r="P82" s="50">
        <f t="shared" si="7"/>
        <v>0</v>
      </c>
      <c r="Q82" s="49">
        <f t="shared" si="7"/>
        <v>500</v>
      </c>
      <c r="R82" s="21"/>
      <c r="S82" s="22"/>
    </row>
    <row r="83" spans="1:19" ht="23.25" x14ac:dyDescent="0.35">
      <c r="A83" s="17"/>
      <c r="B83" s="17"/>
      <c r="C83" s="17"/>
      <c r="D83" s="17"/>
      <c r="E83" s="17"/>
      <c r="F83" s="17" t="s">
        <v>83</v>
      </c>
      <c r="G83" s="17"/>
      <c r="H83" s="17"/>
      <c r="I83" s="18"/>
      <c r="J83" s="19"/>
      <c r="K83" s="18"/>
      <c r="L83" s="19"/>
      <c r="M83" s="18"/>
      <c r="N83" s="19"/>
      <c r="O83" s="20"/>
      <c r="P83" s="21"/>
      <c r="Q83" s="20"/>
      <c r="R83" s="21"/>
      <c r="S83" s="22"/>
    </row>
    <row r="84" spans="1:19" ht="23.25" x14ac:dyDescent="0.35">
      <c r="A84" s="17"/>
      <c r="B84" s="17"/>
      <c r="C84" s="17"/>
      <c r="D84" s="17"/>
      <c r="E84" s="17"/>
      <c r="F84" s="17"/>
      <c r="G84" s="17" t="s">
        <v>84</v>
      </c>
      <c r="H84" s="17"/>
      <c r="I84" s="18"/>
      <c r="J84" s="19"/>
      <c r="K84" s="18">
        <v>407.2</v>
      </c>
      <c r="L84" s="19"/>
      <c r="M84" s="18">
        <v>100</v>
      </c>
      <c r="N84" s="19"/>
      <c r="O84" s="20">
        <v>0</v>
      </c>
      <c r="P84" s="21"/>
      <c r="Q84" s="20">
        <v>0</v>
      </c>
      <c r="R84" s="21"/>
      <c r="S84" s="22"/>
    </row>
    <row r="85" spans="1:19" ht="23.25" x14ac:dyDescent="0.35">
      <c r="A85" s="17"/>
      <c r="B85" s="17"/>
      <c r="C85" s="17"/>
      <c r="D85" s="17"/>
      <c r="E85" s="17"/>
      <c r="F85" s="17"/>
      <c r="G85" s="17" t="s">
        <v>85</v>
      </c>
      <c r="H85" s="17"/>
      <c r="I85" s="18">
        <v>2265</v>
      </c>
      <c r="J85" s="19"/>
      <c r="K85" s="18">
        <v>2406</v>
      </c>
      <c r="L85" s="19" t="s">
        <v>86</v>
      </c>
      <c r="M85" s="18">
        <v>0</v>
      </c>
      <c r="N85" s="19"/>
      <c r="O85" s="20">
        <v>2400</v>
      </c>
      <c r="P85" s="21"/>
      <c r="Q85" s="20">
        <v>0</v>
      </c>
      <c r="R85" s="21"/>
      <c r="S85" s="22"/>
    </row>
    <row r="86" spans="1:19" ht="23.25" x14ac:dyDescent="0.35">
      <c r="A86" s="17"/>
      <c r="B86" s="17"/>
      <c r="C86" s="17"/>
      <c r="D86" s="17"/>
      <c r="E86" s="17"/>
      <c r="F86" s="17" t="s">
        <v>87</v>
      </c>
      <c r="G86" s="17"/>
      <c r="H86" s="17"/>
      <c r="I86" s="18">
        <f t="shared" ref="I86:P86" si="8">ROUND(SUM(I83:I85),5)</f>
        <v>2265</v>
      </c>
      <c r="J86" s="19">
        <f t="shared" si="8"/>
        <v>0</v>
      </c>
      <c r="K86" s="18">
        <f t="shared" si="8"/>
        <v>2813.2</v>
      </c>
      <c r="L86" s="19">
        <f t="shared" si="8"/>
        <v>0</v>
      </c>
      <c r="M86" s="18">
        <f t="shared" si="8"/>
        <v>100</v>
      </c>
      <c r="N86" s="19">
        <f t="shared" si="8"/>
        <v>0</v>
      </c>
      <c r="O86" s="18">
        <f t="shared" si="8"/>
        <v>2400</v>
      </c>
      <c r="P86" s="19">
        <f t="shared" si="8"/>
        <v>0</v>
      </c>
      <c r="Q86" s="18">
        <v>0</v>
      </c>
      <c r="R86" s="21"/>
      <c r="S86" s="22"/>
    </row>
    <row r="87" spans="1:19" ht="23.25" x14ac:dyDescent="0.35">
      <c r="A87" s="17"/>
      <c r="B87" s="17"/>
      <c r="C87" s="17"/>
      <c r="D87" s="17"/>
      <c r="E87" s="17"/>
      <c r="F87" s="17" t="s">
        <v>88</v>
      </c>
      <c r="G87" s="17"/>
      <c r="H87" s="17"/>
      <c r="I87" s="18">
        <v>0</v>
      </c>
      <c r="J87" s="19"/>
      <c r="K87" s="18">
        <v>320</v>
      </c>
      <c r="L87" s="19"/>
      <c r="M87" s="18">
        <v>46154.16</v>
      </c>
      <c r="N87" s="19"/>
      <c r="O87" s="20">
        <v>64001.8</v>
      </c>
      <c r="P87" s="21"/>
      <c r="Q87" s="25"/>
      <c r="R87" s="21"/>
      <c r="S87" s="22"/>
    </row>
    <row r="88" spans="1:19" ht="23.25" x14ac:dyDescent="0.35">
      <c r="A88" s="17"/>
      <c r="B88" s="48"/>
      <c r="C88" s="48"/>
      <c r="D88" s="48"/>
      <c r="E88" s="48" t="s">
        <v>89</v>
      </c>
      <c r="F88" s="48"/>
      <c r="G88" s="48"/>
      <c r="H88" s="48"/>
      <c r="I88" s="49">
        <f t="shared" ref="I88:Q88" si="9">ROUND(I61+SUM(I67:I74)+I82+SUM(I86:I87),5)</f>
        <v>81618.67</v>
      </c>
      <c r="J88" s="50">
        <f t="shared" si="9"/>
        <v>0</v>
      </c>
      <c r="K88" s="49">
        <f t="shared" si="9"/>
        <v>118847.85</v>
      </c>
      <c r="L88" s="50">
        <f t="shared" si="9"/>
        <v>0</v>
      </c>
      <c r="M88" s="49">
        <f t="shared" si="9"/>
        <v>75214.740000000005</v>
      </c>
      <c r="N88" s="50">
        <f t="shared" si="9"/>
        <v>0</v>
      </c>
      <c r="O88" s="49">
        <f t="shared" si="9"/>
        <v>109401.8</v>
      </c>
      <c r="P88" s="50">
        <f t="shared" si="9"/>
        <v>0</v>
      </c>
      <c r="Q88" s="49">
        <f t="shared" si="9"/>
        <v>29100</v>
      </c>
      <c r="R88" s="21"/>
      <c r="S88" s="22"/>
    </row>
    <row r="89" spans="1:19" ht="23.25" x14ac:dyDescent="0.35">
      <c r="A89" s="17"/>
      <c r="B89" s="17"/>
      <c r="C89" s="17"/>
      <c r="D89" s="17"/>
      <c r="E89" s="17" t="s">
        <v>90</v>
      </c>
      <c r="F89" s="17"/>
      <c r="G89" s="17"/>
      <c r="H89" s="17"/>
      <c r="I89" s="18"/>
      <c r="J89" s="19"/>
      <c r="K89" s="18"/>
      <c r="L89" s="19"/>
      <c r="M89" s="18"/>
      <c r="N89" s="19"/>
      <c r="O89" s="20"/>
      <c r="P89" s="21"/>
      <c r="Q89" s="20"/>
      <c r="R89" s="21"/>
      <c r="S89" s="24"/>
    </row>
    <row r="90" spans="1:19" ht="23.25" x14ac:dyDescent="0.35">
      <c r="A90" s="17"/>
      <c r="B90" s="17"/>
      <c r="C90" s="17"/>
      <c r="D90" s="17"/>
      <c r="E90" s="17"/>
      <c r="F90" s="17" t="s">
        <v>91</v>
      </c>
      <c r="G90" s="17"/>
      <c r="H90" s="17"/>
      <c r="I90" s="18">
        <v>0</v>
      </c>
      <c r="J90" s="19"/>
      <c r="K90" s="18">
        <v>7500</v>
      </c>
      <c r="L90" s="19"/>
      <c r="M90" s="18">
        <v>0</v>
      </c>
      <c r="N90" s="19"/>
      <c r="O90" s="18">
        <v>0</v>
      </c>
      <c r="P90" s="21"/>
      <c r="Q90" s="18"/>
      <c r="R90" s="21"/>
      <c r="S90" s="24"/>
    </row>
    <row r="91" spans="1:19" ht="23.25" x14ac:dyDescent="0.35">
      <c r="A91" s="17"/>
      <c r="B91" s="17"/>
      <c r="C91" s="17"/>
      <c r="D91" s="17"/>
      <c r="E91" s="17"/>
      <c r="F91" s="17" t="s">
        <v>421</v>
      </c>
      <c r="G91" s="17"/>
      <c r="H91" s="17"/>
      <c r="I91" s="18">
        <v>4717.1099999999997</v>
      </c>
      <c r="J91" s="19"/>
      <c r="K91" s="18">
        <v>0</v>
      </c>
      <c r="L91" s="19"/>
      <c r="M91" s="18">
        <v>96738.94</v>
      </c>
      <c r="N91" s="19"/>
      <c r="O91" s="18">
        <v>96738.94</v>
      </c>
      <c r="P91" s="21"/>
      <c r="Q91" s="18">
        <v>39759.300000000003</v>
      </c>
      <c r="R91" s="21"/>
      <c r="S91" s="24" t="s">
        <v>432</v>
      </c>
    </row>
    <row r="92" spans="1:19" ht="23.25" x14ac:dyDescent="0.35">
      <c r="A92" s="17"/>
      <c r="B92" s="17"/>
      <c r="C92" s="17"/>
      <c r="D92" s="17"/>
      <c r="E92" s="17"/>
      <c r="F92" s="17" t="s">
        <v>92</v>
      </c>
      <c r="G92" s="17"/>
      <c r="H92" s="17"/>
      <c r="I92" s="18">
        <v>15973.2</v>
      </c>
      <c r="J92" s="19"/>
      <c r="K92" s="18">
        <v>600.01</v>
      </c>
      <c r="L92" s="19"/>
      <c r="M92" s="18">
        <v>0</v>
      </c>
      <c r="N92" s="19"/>
      <c r="O92" s="25"/>
      <c r="P92" s="21"/>
      <c r="Q92" s="18">
        <v>16637.900000000001</v>
      </c>
      <c r="R92" s="21"/>
      <c r="S92" s="62" t="s">
        <v>434</v>
      </c>
    </row>
    <row r="93" spans="1:19" ht="23.25" x14ac:dyDescent="0.35">
      <c r="A93" s="17"/>
      <c r="B93" s="17"/>
      <c r="C93" s="17"/>
      <c r="D93" s="17"/>
      <c r="E93" s="17"/>
      <c r="F93" s="17" t="s">
        <v>93</v>
      </c>
      <c r="G93" s="17"/>
      <c r="H93" s="17"/>
      <c r="I93" s="18">
        <v>0</v>
      </c>
      <c r="J93" s="19"/>
      <c r="K93" s="18">
        <v>128367.84</v>
      </c>
      <c r="L93" s="19"/>
      <c r="M93" s="18">
        <v>0</v>
      </c>
      <c r="N93" s="19"/>
      <c r="O93" s="25">
        <v>108103.82</v>
      </c>
      <c r="P93" s="21"/>
      <c r="Q93" s="25">
        <v>117469.94</v>
      </c>
      <c r="R93" s="21"/>
      <c r="S93" s="22" t="s">
        <v>431</v>
      </c>
    </row>
    <row r="94" spans="1:19" ht="23.25" x14ac:dyDescent="0.35">
      <c r="A94" s="17"/>
      <c r="B94" s="17"/>
      <c r="C94" s="17"/>
      <c r="D94" s="17"/>
      <c r="E94" s="17"/>
      <c r="F94" s="17" t="s">
        <v>425</v>
      </c>
      <c r="G94" s="17"/>
      <c r="H94" s="17"/>
      <c r="I94" s="18">
        <v>0</v>
      </c>
      <c r="J94" s="19"/>
      <c r="K94" s="18">
        <v>0</v>
      </c>
      <c r="L94" s="19"/>
      <c r="M94" s="18">
        <v>0</v>
      </c>
      <c r="N94" s="19"/>
      <c r="O94" s="18">
        <v>0</v>
      </c>
      <c r="P94" s="21"/>
      <c r="Q94" s="18">
        <v>21000</v>
      </c>
      <c r="R94" s="21"/>
      <c r="S94" s="22" t="s">
        <v>426</v>
      </c>
    </row>
    <row r="95" spans="1:19" ht="23.25" x14ac:dyDescent="0.35">
      <c r="A95" s="48"/>
      <c r="B95" s="48"/>
      <c r="C95" s="48"/>
      <c r="D95" s="48"/>
      <c r="E95" s="48" t="s">
        <v>94</v>
      </c>
      <c r="F95" s="48"/>
      <c r="G95" s="48"/>
      <c r="H95" s="48"/>
      <c r="I95" s="49">
        <f t="shared" ref="I95:Q95" si="10">ROUND(SUM(I89:I94),5)</f>
        <v>20690.310000000001</v>
      </c>
      <c r="J95" s="50">
        <f t="shared" si="10"/>
        <v>0</v>
      </c>
      <c r="K95" s="49">
        <f t="shared" si="10"/>
        <v>136467.85</v>
      </c>
      <c r="L95" s="50">
        <f t="shared" si="10"/>
        <v>0</v>
      </c>
      <c r="M95" s="49">
        <f t="shared" si="10"/>
        <v>96738.94</v>
      </c>
      <c r="N95" s="50">
        <f t="shared" si="10"/>
        <v>0</v>
      </c>
      <c r="O95" s="49">
        <f t="shared" si="10"/>
        <v>204842.76</v>
      </c>
      <c r="P95" s="50">
        <f t="shared" si="10"/>
        <v>0</v>
      </c>
      <c r="Q95" s="49">
        <f t="shared" si="10"/>
        <v>194867.14</v>
      </c>
      <c r="R95" s="21"/>
      <c r="S95" s="22"/>
    </row>
    <row r="96" spans="1:19" ht="23.25" x14ac:dyDescent="0.35">
      <c r="A96" s="17"/>
      <c r="B96" s="17"/>
      <c r="C96" s="17"/>
      <c r="D96" s="17"/>
      <c r="E96" s="17" t="s">
        <v>95</v>
      </c>
      <c r="F96" s="17"/>
      <c r="G96" s="17"/>
      <c r="H96" s="17"/>
      <c r="I96" s="18"/>
      <c r="J96" s="19"/>
      <c r="K96" s="18"/>
      <c r="L96" s="19"/>
      <c r="M96" s="18"/>
      <c r="N96" s="19"/>
      <c r="O96" s="20"/>
      <c r="P96" s="21"/>
      <c r="Q96" s="20"/>
      <c r="R96" s="21"/>
      <c r="S96" s="22"/>
    </row>
    <row r="97" spans="1:19" ht="23.25" x14ac:dyDescent="0.35">
      <c r="A97" s="17"/>
      <c r="B97" s="17"/>
      <c r="C97" s="17"/>
      <c r="D97" s="17"/>
      <c r="E97" s="17"/>
      <c r="F97" s="17" t="s">
        <v>96</v>
      </c>
      <c r="G97" s="17"/>
      <c r="H97" s="17"/>
      <c r="I97" s="18">
        <v>0</v>
      </c>
      <c r="J97" s="19"/>
      <c r="K97" s="18">
        <v>0</v>
      </c>
      <c r="L97" s="19"/>
      <c r="M97" s="18"/>
      <c r="N97" s="19"/>
      <c r="O97" s="20"/>
      <c r="P97" s="21"/>
      <c r="Q97" s="20"/>
      <c r="R97" s="21"/>
      <c r="S97" s="22"/>
    </row>
    <row r="98" spans="1:19" ht="23.25" x14ac:dyDescent="0.35">
      <c r="A98" s="17"/>
      <c r="B98" s="48"/>
      <c r="C98" s="48"/>
      <c r="D98" s="48"/>
      <c r="E98" s="48" t="s">
        <v>419</v>
      </c>
      <c r="F98" s="48"/>
      <c r="G98" s="48"/>
      <c r="H98" s="48"/>
      <c r="I98" s="49">
        <f t="shared" ref="I98:Q98" si="11">ROUND(SUM(I96:I97),5)</f>
        <v>0</v>
      </c>
      <c r="J98" s="50">
        <f t="shared" si="11"/>
        <v>0</v>
      </c>
      <c r="K98" s="49">
        <f t="shared" si="11"/>
        <v>0</v>
      </c>
      <c r="L98" s="50">
        <f t="shared" si="11"/>
        <v>0</v>
      </c>
      <c r="M98" s="49">
        <f t="shared" si="11"/>
        <v>0</v>
      </c>
      <c r="N98" s="50">
        <f t="shared" si="11"/>
        <v>0</v>
      </c>
      <c r="O98" s="49">
        <f t="shared" si="11"/>
        <v>0</v>
      </c>
      <c r="P98" s="50">
        <f t="shared" si="11"/>
        <v>0</v>
      </c>
      <c r="Q98" s="49">
        <f t="shared" si="11"/>
        <v>0</v>
      </c>
      <c r="R98" s="21"/>
      <c r="S98" s="22"/>
    </row>
    <row r="99" spans="1:19" ht="23.25" x14ac:dyDescent="0.35">
      <c r="A99" s="26"/>
      <c r="B99" s="52"/>
      <c r="C99" s="52"/>
      <c r="D99" s="52" t="s">
        <v>97</v>
      </c>
      <c r="E99" s="52"/>
      <c r="F99" s="52"/>
      <c r="G99" s="52"/>
      <c r="H99" s="52"/>
      <c r="I99" s="53">
        <f>ROUND(I6+I17+I34+I46+I51+I57+I60+I88+I95+I98,5)</f>
        <v>2149242.5699999998</v>
      </c>
      <c r="J99" s="50">
        <f>ROUND(J17+J34+J46+J51+J57+J60+J88+J95+J98,5)</f>
        <v>0</v>
      </c>
      <c r="K99" s="53">
        <f>ROUND(K6+K17+K34+K46+K51+K57+K60+K88+K95+K98,5)</f>
        <v>3105937.97</v>
      </c>
      <c r="L99" s="50">
        <f>ROUND(L17+L34+L46+L51+L57+L60+L88+L95+L98,5)</f>
        <v>0</v>
      </c>
      <c r="M99" s="53">
        <f>ROUND(M6+M17+M34+M46+M51+M57+M60+M88+M95+M98,5)</f>
        <v>2122130.62</v>
      </c>
      <c r="N99" s="50">
        <f>ROUND(N17+N34+N46+N51+N57+N60+N88+N95+N98,5)</f>
        <v>0</v>
      </c>
      <c r="O99" s="53">
        <f>ROUND(O6+O17+O34+O46+O51+O57+O60+O88+O95+O98,5)</f>
        <v>2344038.11</v>
      </c>
      <c r="P99" s="50">
        <f>ROUND(P17+P34+P46+P51+P57+P60+P88+P95+P98,5)</f>
        <v>0</v>
      </c>
      <c r="Q99" s="53">
        <f>ROUND(Q6+Q17+Q34+Q46+Q51+Q57+Q60+Q88+Q95+Q98,5)</f>
        <v>2285074.9300000002</v>
      </c>
      <c r="R99" s="21"/>
      <c r="S99" s="22"/>
    </row>
    <row r="100" spans="1:19" ht="23.25" x14ac:dyDescent="0.35">
      <c r="A100" s="26"/>
      <c r="B100" s="52"/>
      <c r="C100" s="52" t="s">
        <v>98</v>
      </c>
      <c r="D100" s="52"/>
      <c r="E100" s="52"/>
      <c r="F100" s="52"/>
      <c r="G100" s="52"/>
      <c r="H100" s="52"/>
      <c r="I100" s="53">
        <f t="shared" ref="I100:Q100" si="12">I99</f>
        <v>2149242.5699999998</v>
      </c>
      <c r="J100" s="50">
        <f t="shared" si="12"/>
        <v>0</v>
      </c>
      <c r="K100" s="53">
        <f t="shared" si="12"/>
        <v>3105937.97</v>
      </c>
      <c r="L100" s="50">
        <f t="shared" si="12"/>
        <v>0</v>
      </c>
      <c r="M100" s="53">
        <f t="shared" si="12"/>
        <v>2122130.62</v>
      </c>
      <c r="N100" s="50">
        <f t="shared" si="12"/>
        <v>0</v>
      </c>
      <c r="O100" s="53">
        <f t="shared" si="12"/>
        <v>2344038.11</v>
      </c>
      <c r="P100" s="50">
        <f t="shared" si="12"/>
        <v>0</v>
      </c>
      <c r="Q100" s="53">
        <f t="shared" si="12"/>
        <v>2285074.9300000002</v>
      </c>
      <c r="R100" s="21"/>
      <c r="S100" s="22"/>
    </row>
    <row r="101" spans="1:19" ht="23.25" x14ac:dyDescent="0.35">
      <c r="A101" s="17"/>
      <c r="B101" s="17"/>
      <c r="C101" s="17"/>
      <c r="D101" s="17" t="s">
        <v>99</v>
      </c>
      <c r="E101" s="17"/>
      <c r="F101" s="17"/>
      <c r="G101" s="17"/>
      <c r="H101" s="17"/>
      <c r="I101" s="18"/>
      <c r="J101" s="19"/>
      <c r="K101" s="18"/>
      <c r="L101" s="19"/>
      <c r="M101" s="18"/>
      <c r="N101" s="19"/>
      <c r="O101" s="20"/>
      <c r="P101" s="21"/>
      <c r="Q101" s="20"/>
      <c r="R101" s="21"/>
      <c r="S101" s="22"/>
    </row>
    <row r="102" spans="1:19" ht="23.25" x14ac:dyDescent="0.35">
      <c r="A102" s="17"/>
      <c r="B102" s="17"/>
      <c r="C102" s="17"/>
      <c r="D102" s="17"/>
      <c r="E102" s="17" t="s">
        <v>100</v>
      </c>
      <c r="F102" s="17"/>
      <c r="G102" s="17"/>
      <c r="H102" s="17"/>
      <c r="I102" s="18"/>
      <c r="J102" s="19"/>
      <c r="K102" s="18"/>
      <c r="L102" s="19"/>
      <c r="M102" s="18"/>
      <c r="N102" s="19"/>
      <c r="O102" s="20"/>
      <c r="P102" s="21"/>
      <c r="Q102" s="20"/>
      <c r="R102" s="21"/>
      <c r="S102" s="22"/>
    </row>
    <row r="103" spans="1:19" ht="23.25" x14ac:dyDescent="0.35">
      <c r="A103" s="17"/>
      <c r="B103" s="17"/>
      <c r="C103" s="17"/>
      <c r="D103" s="17"/>
      <c r="E103" s="17"/>
      <c r="F103" s="17" t="s">
        <v>101</v>
      </c>
      <c r="G103" s="17"/>
      <c r="H103" s="17"/>
      <c r="I103" s="18">
        <v>0</v>
      </c>
      <c r="J103" s="19"/>
      <c r="K103" s="18">
        <v>0</v>
      </c>
      <c r="L103" s="19"/>
      <c r="M103" s="18">
        <v>5687.95</v>
      </c>
      <c r="N103" s="19"/>
      <c r="O103" s="20"/>
      <c r="P103" s="21"/>
      <c r="Q103" s="20">
        <v>0</v>
      </c>
      <c r="R103" s="21"/>
      <c r="S103" s="22"/>
    </row>
    <row r="104" spans="1:19" ht="23.25" x14ac:dyDescent="0.35">
      <c r="A104" s="17"/>
      <c r="B104" s="48"/>
      <c r="C104" s="48"/>
      <c r="D104" s="48"/>
      <c r="E104" s="48" t="s">
        <v>102</v>
      </c>
      <c r="F104" s="48"/>
      <c r="G104" s="48"/>
      <c r="H104" s="48"/>
      <c r="I104" s="49">
        <f>I103</f>
        <v>0</v>
      </c>
      <c r="J104" s="50">
        <f t="shared" ref="J104:P104" si="13">ROUND(SUM(J102:J103),5)</f>
        <v>0</v>
      </c>
      <c r="K104" s="49">
        <f>K103</f>
        <v>0</v>
      </c>
      <c r="L104" s="50">
        <f t="shared" si="13"/>
        <v>0</v>
      </c>
      <c r="M104" s="49">
        <f>M103</f>
        <v>5687.95</v>
      </c>
      <c r="N104" s="50">
        <f t="shared" si="13"/>
        <v>0</v>
      </c>
      <c r="O104" s="49">
        <f>O103</f>
        <v>0</v>
      </c>
      <c r="P104" s="50">
        <f t="shared" si="13"/>
        <v>0</v>
      </c>
      <c r="Q104" s="49">
        <f>Q103</f>
        <v>0</v>
      </c>
      <c r="R104" s="21"/>
      <c r="S104" s="22"/>
    </row>
    <row r="105" spans="1:19" ht="23.25" x14ac:dyDescent="0.35">
      <c r="A105" s="17"/>
      <c r="B105" s="17"/>
      <c r="C105" s="17"/>
      <c r="D105" s="17"/>
      <c r="E105" s="17" t="s">
        <v>103</v>
      </c>
      <c r="F105" s="17"/>
      <c r="G105" s="17"/>
      <c r="H105" s="17"/>
      <c r="I105" s="18"/>
      <c r="J105" s="19"/>
      <c r="K105" s="18"/>
      <c r="L105" s="19"/>
      <c r="M105" s="18"/>
      <c r="N105" s="19"/>
      <c r="O105" s="20"/>
      <c r="P105" s="21"/>
      <c r="Q105" s="20"/>
      <c r="R105" s="21"/>
      <c r="S105" s="22"/>
    </row>
    <row r="106" spans="1:19" ht="23.25" x14ac:dyDescent="0.35">
      <c r="A106" s="17"/>
      <c r="B106" s="17"/>
      <c r="C106" s="17"/>
      <c r="D106" s="17"/>
      <c r="E106" s="17"/>
      <c r="F106" s="17" t="s">
        <v>104</v>
      </c>
      <c r="G106" s="17"/>
      <c r="H106" s="17"/>
      <c r="I106" s="18">
        <v>2972.5</v>
      </c>
      <c r="J106" s="19"/>
      <c r="K106" s="18">
        <v>3179.5</v>
      </c>
      <c r="L106" s="19"/>
      <c r="M106" s="18">
        <v>2680</v>
      </c>
      <c r="N106" s="19"/>
      <c r="O106" s="20">
        <v>3300</v>
      </c>
      <c r="P106" s="21"/>
      <c r="Q106" s="20">
        <v>3300</v>
      </c>
      <c r="R106" s="21"/>
      <c r="S106" s="23"/>
    </row>
    <row r="107" spans="1:19" ht="23.25" x14ac:dyDescent="0.35">
      <c r="A107" s="17"/>
      <c r="B107" s="17"/>
      <c r="C107" s="17"/>
      <c r="D107" s="17"/>
      <c r="E107" s="17"/>
      <c r="F107" s="17" t="s">
        <v>105</v>
      </c>
      <c r="G107" s="17"/>
      <c r="H107" s="17"/>
      <c r="I107" s="18">
        <v>666</v>
      </c>
      <c r="J107" s="19"/>
      <c r="K107" s="18">
        <v>1125</v>
      </c>
      <c r="L107" s="19"/>
      <c r="M107" s="18">
        <v>0</v>
      </c>
      <c r="N107" s="19"/>
      <c r="O107" s="20">
        <v>2000</v>
      </c>
      <c r="P107" s="21"/>
      <c r="Q107" s="20">
        <v>2000</v>
      </c>
      <c r="R107" s="21"/>
      <c r="S107" s="23"/>
    </row>
    <row r="108" spans="1:19" ht="23.25" x14ac:dyDescent="0.35">
      <c r="A108" s="17"/>
      <c r="B108" s="17"/>
      <c r="C108" s="17"/>
      <c r="D108" s="17"/>
      <c r="E108" s="17"/>
      <c r="F108" s="17" t="s">
        <v>106</v>
      </c>
      <c r="G108" s="17"/>
      <c r="H108" s="17"/>
      <c r="I108" s="18">
        <v>675.88</v>
      </c>
      <c r="J108" s="19"/>
      <c r="K108" s="18">
        <v>425.36</v>
      </c>
      <c r="L108" s="19"/>
      <c r="M108" s="18">
        <v>415</v>
      </c>
      <c r="N108" s="19"/>
      <c r="O108" s="20">
        <v>600</v>
      </c>
      <c r="P108" s="21"/>
      <c r="Q108" s="20">
        <v>600</v>
      </c>
      <c r="R108" s="21"/>
      <c r="S108" s="22"/>
    </row>
    <row r="109" spans="1:19" ht="23.25" x14ac:dyDescent="0.35">
      <c r="A109" s="17"/>
      <c r="B109" s="17"/>
      <c r="C109" s="17"/>
      <c r="D109" s="17"/>
      <c r="E109" s="17"/>
      <c r="F109" s="17" t="s">
        <v>107</v>
      </c>
      <c r="G109" s="17"/>
      <c r="H109" s="17"/>
      <c r="I109" s="18">
        <v>2751.04</v>
      </c>
      <c r="J109" s="19"/>
      <c r="K109" s="18">
        <v>3884.76</v>
      </c>
      <c r="L109" s="19"/>
      <c r="M109" s="18">
        <v>2447.87</v>
      </c>
      <c r="N109" s="19"/>
      <c r="O109" s="20">
        <v>4000</v>
      </c>
      <c r="P109" s="21"/>
      <c r="Q109" s="20">
        <v>3000</v>
      </c>
      <c r="R109" s="21"/>
      <c r="S109" s="22"/>
    </row>
    <row r="110" spans="1:19" ht="23.25" x14ac:dyDescent="0.35">
      <c r="A110" s="17"/>
      <c r="B110" s="17"/>
      <c r="C110" s="17"/>
      <c r="D110" s="17"/>
      <c r="E110" s="17"/>
      <c r="F110" s="17" t="s">
        <v>108</v>
      </c>
      <c r="G110" s="17"/>
      <c r="H110" s="17"/>
      <c r="I110" s="18">
        <v>2450.16</v>
      </c>
      <c r="J110" s="19"/>
      <c r="K110" s="18">
        <v>2006</v>
      </c>
      <c r="L110" s="19"/>
      <c r="M110" s="18">
        <v>1246.5</v>
      </c>
      <c r="N110" s="19"/>
      <c r="O110" s="20">
        <v>3000</v>
      </c>
      <c r="P110" s="21"/>
      <c r="Q110" s="20">
        <v>2500</v>
      </c>
      <c r="R110" s="21"/>
      <c r="S110" s="22"/>
    </row>
    <row r="111" spans="1:19" ht="23.25" x14ac:dyDescent="0.35">
      <c r="A111" s="17"/>
      <c r="B111" s="17"/>
      <c r="C111" s="17"/>
      <c r="D111" s="17"/>
      <c r="E111" s="17"/>
      <c r="F111" s="17" t="s">
        <v>109</v>
      </c>
      <c r="G111" s="17"/>
      <c r="H111" s="17"/>
      <c r="I111" s="18"/>
      <c r="J111" s="19"/>
      <c r="K111" s="18"/>
      <c r="L111" s="19"/>
      <c r="M111" s="18"/>
      <c r="N111" s="19"/>
      <c r="O111" s="20"/>
      <c r="P111" s="21"/>
      <c r="Q111" s="20"/>
      <c r="R111" s="21"/>
      <c r="S111" s="22"/>
    </row>
    <row r="112" spans="1:19" ht="23.25" x14ac:dyDescent="0.35">
      <c r="A112" s="17"/>
      <c r="B112" s="17"/>
      <c r="C112" s="17"/>
      <c r="D112" s="17"/>
      <c r="E112" s="17"/>
      <c r="F112" s="17"/>
      <c r="G112" s="17" t="s">
        <v>110</v>
      </c>
      <c r="H112" s="17"/>
      <c r="I112" s="18">
        <v>1647.5</v>
      </c>
      <c r="J112" s="19"/>
      <c r="K112" s="18">
        <v>765</v>
      </c>
      <c r="L112" s="19"/>
      <c r="M112" s="18">
        <v>8261.5</v>
      </c>
      <c r="N112" s="19"/>
      <c r="O112" s="20">
        <v>5000</v>
      </c>
      <c r="P112" s="21"/>
      <c r="Q112" s="20">
        <v>7500</v>
      </c>
      <c r="R112" s="21"/>
      <c r="S112" s="22"/>
    </row>
    <row r="113" spans="1:19" ht="23.25" x14ac:dyDescent="0.35">
      <c r="A113" s="17"/>
      <c r="B113" s="17"/>
      <c r="C113" s="17"/>
      <c r="D113" s="17"/>
      <c r="E113" s="17"/>
      <c r="F113" s="17"/>
      <c r="G113" s="17" t="s">
        <v>111</v>
      </c>
      <c r="H113" s="17"/>
      <c r="I113" s="18">
        <v>0</v>
      </c>
      <c r="J113" s="19"/>
      <c r="K113" s="18">
        <v>0</v>
      </c>
      <c r="L113" s="19"/>
      <c r="M113" s="18">
        <v>0</v>
      </c>
      <c r="N113" s="19"/>
      <c r="O113" s="20">
        <v>300</v>
      </c>
      <c r="P113" s="21"/>
      <c r="Q113" s="20">
        <v>300</v>
      </c>
      <c r="R113" s="21"/>
      <c r="S113" s="22"/>
    </row>
    <row r="114" spans="1:19" ht="23.25" x14ac:dyDescent="0.35">
      <c r="A114" s="17"/>
      <c r="B114" s="17"/>
      <c r="C114" s="48"/>
      <c r="D114" s="48"/>
      <c r="E114" s="48"/>
      <c r="F114" s="48" t="s">
        <v>112</v>
      </c>
      <c r="G114" s="48"/>
      <c r="H114" s="48"/>
      <c r="I114" s="49">
        <f t="shared" ref="I114:Q114" si="14">ROUND(SUM(I111:I113),5)</f>
        <v>1647.5</v>
      </c>
      <c r="J114" s="50">
        <f t="shared" si="14"/>
        <v>0</v>
      </c>
      <c r="K114" s="49">
        <f t="shared" si="14"/>
        <v>765</v>
      </c>
      <c r="L114" s="50">
        <f t="shared" si="14"/>
        <v>0</v>
      </c>
      <c r="M114" s="49">
        <f t="shared" si="14"/>
        <v>8261.5</v>
      </c>
      <c r="N114" s="50">
        <f t="shared" si="14"/>
        <v>0</v>
      </c>
      <c r="O114" s="49">
        <f t="shared" si="14"/>
        <v>5300</v>
      </c>
      <c r="P114" s="50">
        <f t="shared" si="14"/>
        <v>0</v>
      </c>
      <c r="Q114" s="49">
        <f t="shared" si="14"/>
        <v>7800</v>
      </c>
      <c r="R114" s="21"/>
      <c r="S114" s="22"/>
    </row>
    <row r="115" spans="1:19" ht="23.25" x14ac:dyDescent="0.35">
      <c r="A115" s="17"/>
      <c r="B115" s="17"/>
      <c r="C115" s="17"/>
      <c r="D115" s="17"/>
      <c r="E115" s="17"/>
      <c r="F115" s="17" t="s">
        <v>113</v>
      </c>
      <c r="G115" s="17"/>
      <c r="H115" s="17"/>
      <c r="I115" s="18">
        <v>2043.61</v>
      </c>
      <c r="J115" s="19"/>
      <c r="K115" s="18">
        <v>3030.43</v>
      </c>
      <c r="L115" s="19"/>
      <c r="M115" s="18">
        <v>761.55</v>
      </c>
      <c r="N115" s="19"/>
      <c r="O115" s="20">
        <v>4000</v>
      </c>
      <c r="P115" s="21"/>
      <c r="Q115" s="20">
        <v>4000</v>
      </c>
      <c r="R115" s="21"/>
      <c r="S115" s="22"/>
    </row>
    <row r="116" spans="1:19" ht="23.25" x14ac:dyDescent="0.35">
      <c r="A116" s="17"/>
      <c r="B116" s="17"/>
      <c r="C116" s="17"/>
      <c r="D116" s="17"/>
      <c r="E116" s="17"/>
      <c r="F116" s="17" t="s">
        <v>114</v>
      </c>
      <c r="G116" s="17"/>
      <c r="H116" s="17"/>
      <c r="I116" s="18">
        <v>8101.79</v>
      </c>
      <c r="J116" s="19"/>
      <c r="K116" s="18">
        <v>2718.22</v>
      </c>
      <c r="L116" s="19"/>
      <c r="M116" s="18">
        <v>11218.03</v>
      </c>
      <c r="N116" s="19"/>
      <c r="O116" s="20">
        <v>17480.39</v>
      </c>
      <c r="P116" s="21"/>
      <c r="Q116" s="20">
        <v>4000</v>
      </c>
      <c r="R116" s="21"/>
      <c r="S116" s="22"/>
    </row>
    <row r="117" spans="1:19" ht="23.25" x14ac:dyDescent="0.35">
      <c r="A117" s="17"/>
      <c r="B117" s="17"/>
      <c r="C117" s="17"/>
      <c r="D117" s="17"/>
      <c r="E117" s="17"/>
      <c r="F117" s="17" t="s">
        <v>115</v>
      </c>
      <c r="G117" s="17"/>
      <c r="H117" s="17"/>
      <c r="I117" s="18">
        <v>808.12</v>
      </c>
      <c r="J117" s="19"/>
      <c r="K117" s="18">
        <v>786.48</v>
      </c>
      <c r="L117" s="19"/>
      <c r="M117" s="18">
        <v>589.86</v>
      </c>
      <c r="N117" s="19"/>
      <c r="O117" s="20">
        <v>850</v>
      </c>
      <c r="P117" s="21"/>
      <c r="Q117" s="20">
        <v>850</v>
      </c>
      <c r="R117" s="21"/>
      <c r="S117" s="22"/>
    </row>
    <row r="118" spans="1:19" ht="23.25" x14ac:dyDescent="0.35">
      <c r="A118" s="17"/>
      <c r="B118" s="17"/>
      <c r="C118" s="17"/>
      <c r="D118" s="17"/>
      <c r="E118" s="17"/>
      <c r="F118" s="17" t="s">
        <v>116</v>
      </c>
      <c r="G118" s="17"/>
      <c r="H118" s="17"/>
      <c r="I118" s="18">
        <v>563.86</v>
      </c>
      <c r="J118" s="19"/>
      <c r="K118" s="18">
        <v>378.98</v>
      </c>
      <c r="L118" s="19"/>
      <c r="M118" s="18">
        <v>29.44</v>
      </c>
      <c r="N118" s="19"/>
      <c r="O118" s="20">
        <v>850</v>
      </c>
      <c r="P118" s="21"/>
      <c r="Q118" s="20">
        <v>400</v>
      </c>
      <c r="R118" s="21"/>
      <c r="S118" s="22"/>
    </row>
    <row r="119" spans="1:19" ht="23.25" x14ac:dyDescent="0.35">
      <c r="A119" s="17"/>
      <c r="B119" s="17"/>
      <c r="C119" s="17"/>
      <c r="D119" s="17"/>
      <c r="E119" s="17"/>
      <c r="F119" s="17" t="s">
        <v>117</v>
      </c>
      <c r="G119" s="17"/>
      <c r="H119" s="17"/>
      <c r="I119" s="18">
        <v>1762.56</v>
      </c>
      <c r="J119" s="19"/>
      <c r="K119" s="18">
        <v>2680.33</v>
      </c>
      <c r="L119" s="19"/>
      <c r="M119" s="18">
        <v>625.89</v>
      </c>
      <c r="N119" s="19"/>
      <c r="O119" s="20">
        <v>2000</v>
      </c>
      <c r="P119" s="21"/>
      <c r="Q119" s="20">
        <v>2000</v>
      </c>
      <c r="R119" s="21"/>
      <c r="S119" s="22"/>
    </row>
    <row r="120" spans="1:19" ht="23.25" x14ac:dyDescent="0.35">
      <c r="A120" s="17"/>
      <c r="B120" s="17"/>
      <c r="C120" s="17"/>
      <c r="D120" s="17"/>
      <c r="E120" s="17"/>
      <c r="F120" s="17" t="s">
        <v>118</v>
      </c>
      <c r="G120" s="17"/>
      <c r="H120" s="17"/>
      <c r="I120" s="18">
        <v>8567</v>
      </c>
      <c r="J120" s="19"/>
      <c r="K120" s="18">
        <v>10656.15</v>
      </c>
      <c r="L120" s="19"/>
      <c r="M120" s="18">
        <v>8812</v>
      </c>
      <c r="N120" s="19"/>
      <c r="O120" s="20">
        <v>10000</v>
      </c>
      <c r="P120" s="21"/>
      <c r="Q120" s="20">
        <v>10000</v>
      </c>
      <c r="R120" s="21"/>
      <c r="S120" s="22"/>
    </row>
    <row r="121" spans="1:19" ht="23.25" x14ac:dyDescent="0.35">
      <c r="A121" s="17"/>
      <c r="B121" s="17"/>
      <c r="C121" s="17"/>
      <c r="D121" s="17"/>
      <c r="E121" s="17"/>
      <c r="F121" s="17" t="s">
        <v>119</v>
      </c>
      <c r="G121" s="17"/>
      <c r="H121" s="17"/>
      <c r="I121" s="18">
        <v>11900</v>
      </c>
      <c r="J121" s="19"/>
      <c r="K121" s="18">
        <v>12100</v>
      </c>
      <c r="L121" s="19"/>
      <c r="M121" s="18">
        <v>9300</v>
      </c>
      <c r="N121" s="19"/>
      <c r="O121" s="20">
        <v>12300</v>
      </c>
      <c r="P121" s="21"/>
      <c r="Q121" s="20">
        <v>12500</v>
      </c>
      <c r="R121" s="21"/>
      <c r="S121" s="22"/>
    </row>
    <row r="122" spans="1:19" ht="23.25" x14ac:dyDescent="0.35">
      <c r="A122" s="17"/>
      <c r="B122" s="17"/>
      <c r="C122" s="17"/>
      <c r="D122" s="17"/>
      <c r="E122" s="17"/>
      <c r="F122" s="17" t="s">
        <v>120</v>
      </c>
      <c r="G122" s="17"/>
      <c r="H122" s="17"/>
      <c r="I122" s="18">
        <v>0</v>
      </c>
      <c r="J122" s="19"/>
      <c r="K122" s="18">
        <v>1698.35</v>
      </c>
      <c r="L122" s="19"/>
      <c r="M122" s="18">
        <v>0</v>
      </c>
      <c r="N122" s="19"/>
      <c r="O122" s="20">
        <v>1500</v>
      </c>
      <c r="P122" s="21"/>
      <c r="Q122" s="20">
        <v>1500</v>
      </c>
      <c r="R122" s="21"/>
      <c r="S122" s="22"/>
    </row>
    <row r="123" spans="1:19" ht="23.25" x14ac:dyDescent="0.35">
      <c r="A123" s="17"/>
      <c r="B123" s="17"/>
      <c r="C123" s="17"/>
      <c r="D123" s="17"/>
      <c r="E123" s="17"/>
      <c r="F123" s="17" t="s">
        <v>121</v>
      </c>
      <c r="G123" s="17"/>
      <c r="H123" s="17"/>
      <c r="I123" s="18">
        <v>1192</v>
      </c>
      <c r="J123" s="19"/>
      <c r="K123" s="18">
        <v>1299</v>
      </c>
      <c r="L123" s="19"/>
      <c r="M123" s="18">
        <v>1243</v>
      </c>
      <c r="N123" s="19"/>
      <c r="O123" s="20">
        <v>1500</v>
      </c>
      <c r="P123" s="21"/>
      <c r="Q123" s="20">
        <v>1500</v>
      </c>
      <c r="R123" s="21"/>
      <c r="S123" s="22"/>
    </row>
    <row r="124" spans="1:19" ht="23.25" x14ac:dyDescent="0.35">
      <c r="A124" s="17"/>
      <c r="B124" s="17"/>
      <c r="C124" s="17"/>
      <c r="D124" s="17"/>
      <c r="E124" s="17"/>
      <c r="F124" s="17" t="s">
        <v>122</v>
      </c>
      <c r="G124" s="17"/>
      <c r="H124" s="17"/>
      <c r="I124" s="18"/>
      <c r="J124" s="19"/>
      <c r="K124" s="18"/>
      <c r="L124" s="19"/>
      <c r="M124" s="18"/>
      <c r="N124" s="19"/>
      <c r="O124" s="20"/>
      <c r="P124" s="21"/>
      <c r="Q124" s="20"/>
      <c r="R124" s="21"/>
      <c r="S124" s="22"/>
    </row>
    <row r="125" spans="1:19" ht="23.25" x14ac:dyDescent="0.35">
      <c r="A125" s="17"/>
      <c r="B125" s="17"/>
      <c r="C125" s="17"/>
      <c r="D125" s="17"/>
      <c r="E125" s="17"/>
      <c r="F125" s="17"/>
      <c r="G125" s="17" t="s">
        <v>123</v>
      </c>
      <c r="H125" s="17"/>
      <c r="I125" s="18">
        <v>0</v>
      </c>
      <c r="J125" s="19"/>
      <c r="K125" s="18"/>
      <c r="L125" s="19"/>
      <c r="M125" s="18"/>
      <c r="N125" s="19"/>
      <c r="O125" s="20"/>
      <c r="P125" s="21"/>
      <c r="Q125" s="20"/>
      <c r="R125" s="21"/>
      <c r="S125" s="22"/>
    </row>
    <row r="126" spans="1:19" ht="23.25" x14ac:dyDescent="0.35">
      <c r="A126" s="17"/>
      <c r="B126" s="17"/>
      <c r="C126" s="17"/>
      <c r="D126" s="17"/>
      <c r="E126" s="17"/>
      <c r="F126" s="17"/>
      <c r="G126" s="17" t="s">
        <v>124</v>
      </c>
      <c r="H126" s="17"/>
      <c r="I126" s="18">
        <v>14400</v>
      </c>
      <c r="J126" s="19"/>
      <c r="K126" s="18">
        <v>14100</v>
      </c>
      <c r="L126" s="19"/>
      <c r="M126" s="18">
        <v>10800</v>
      </c>
      <c r="N126" s="19"/>
      <c r="O126" s="20">
        <v>14400</v>
      </c>
      <c r="P126" s="21"/>
      <c r="Q126" s="20">
        <v>15120</v>
      </c>
      <c r="R126" s="21"/>
      <c r="S126" s="22"/>
    </row>
    <row r="127" spans="1:19" ht="23.25" x14ac:dyDescent="0.35">
      <c r="A127" s="17"/>
      <c r="B127" s="17"/>
      <c r="C127" s="17"/>
      <c r="D127" s="17"/>
      <c r="E127" s="17"/>
      <c r="F127" s="17"/>
      <c r="G127" s="17" t="s">
        <v>125</v>
      </c>
      <c r="H127" s="17"/>
      <c r="I127" s="18">
        <v>356.4</v>
      </c>
      <c r="J127" s="19"/>
      <c r="K127" s="18">
        <v>296.14</v>
      </c>
      <c r="L127" s="19"/>
      <c r="M127" s="18">
        <v>237.6</v>
      </c>
      <c r="N127" s="19"/>
      <c r="O127" s="20">
        <v>393.75</v>
      </c>
      <c r="P127" s="21"/>
      <c r="Q127" s="20">
        <v>401.63</v>
      </c>
      <c r="R127" s="21"/>
      <c r="S127" s="22"/>
    </row>
    <row r="128" spans="1:19" ht="23.25" x14ac:dyDescent="0.35">
      <c r="A128" s="17"/>
      <c r="B128" s="17"/>
      <c r="C128" s="17"/>
      <c r="D128" s="17"/>
      <c r="E128" s="17"/>
      <c r="F128" s="17"/>
      <c r="G128" s="17" t="s">
        <v>126</v>
      </c>
      <c r="H128" s="17"/>
      <c r="I128" s="18">
        <v>1101.5999999999999</v>
      </c>
      <c r="J128" s="19"/>
      <c r="K128" s="18">
        <v>1078.6500000000001</v>
      </c>
      <c r="L128" s="19"/>
      <c r="M128" s="18">
        <v>734.4</v>
      </c>
      <c r="N128" s="19"/>
      <c r="O128" s="20">
        <v>1101.5999999999999</v>
      </c>
      <c r="P128" s="21"/>
      <c r="Q128" s="20">
        <v>1156.68</v>
      </c>
      <c r="R128" s="21"/>
      <c r="S128" s="22"/>
    </row>
    <row r="129" spans="1:19" ht="23.25" x14ac:dyDescent="0.35">
      <c r="A129" s="17"/>
      <c r="B129" s="17"/>
      <c r="C129" s="17"/>
      <c r="D129" s="17"/>
      <c r="E129" s="17"/>
      <c r="F129" s="17"/>
      <c r="G129" s="17" t="s">
        <v>127</v>
      </c>
      <c r="H129" s="17"/>
      <c r="I129" s="18">
        <v>38.909999999999997</v>
      </c>
      <c r="J129" s="19"/>
      <c r="K129" s="18">
        <v>38.659999999999997</v>
      </c>
      <c r="L129" s="19"/>
      <c r="M129" s="18">
        <v>51.97</v>
      </c>
      <c r="N129" s="19"/>
      <c r="O129" s="20">
        <v>54.31</v>
      </c>
      <c r="P129" s="21"/>
      <c r="Q129" s="20">
        <v>59.74</v>
      </c>
      <c r="R129" s="21"/>
      <c r="S129" s="22"/>
    </row>
    <row r="130" spans="1:19" ht="23.25" x14ac:dyDescent="0.35">
      <c r="A130" s="17"/>
      <c r="B130" s="17"/>
      <c r="C130" s="17"/>
      <c r="D130" s="17"/>
      <c r="E130" s="17"/>
      <c r="F130" s="17"/>
      <c r="G130" s="17" t="s">
        <v>128</v>
      </c>
      <c r="H130" s="17"/>
      <c r="I130" s="18">
        <v>0</v>
      </c>
      <c r="J130" s="19"/>
      <c r="K130" s="18">
        <v>0</v>
      </c>
      <c r="L130" s="19"/>
      <c r="M130" s="18">
        <v>57.2</v>
      </c>
      <c r="N130" s="19"/>
      <c r="O130" s="20"/>
      <c r="P130" s="21"/>
      <c r="Q130" s="20"/>
      <c r="R130" s="21"/>
      <c r="S130" s="22"/>
    </row>
    <row r="131" spans="1:19" ht="23.25" x14ac:dyDescent="0.35">
      <c r="A131" s="48"/>
      <c r="B131" s="48"/>
      <c r="C131" s="48"/>
      <c r="D131" s="48"/>
      <c r="E131" s="48"/>
      <c r="F131" s="48" t="s">
        <v>129</v>
      </c>
      <c r="G131" s="48"/>
      <c r="H131" s="48"/>
      <c r="I131" s="49">
        <f t="shared" ref="I131:Q131" si="15">ROUND(SUM(I124:I130),5)</f>
        <v>15896.91</v>
      </c>
      <c r="J131" s="50">
        <f t="shared" si="15"/>
        <v>0</v>
      </c>
      <c r="K131" s="49">
        <f t="shared" si="15"/>
        <v>15513.45</v>
      </c>
      <c r="L131" s="50">
        <f t="shared" si="15"/>
        <v>0</v>
      </c>
      <c r="M131" s="49">
        <f t="shared" si="15"/>
        <v>11881.17</v>
      </c>
      <c r="N131" s="50">
        <f t="shared" si="15"/>
        <v>0</v>
      </c>
      <c r="O131" s="49">
        <f t="shared" si="15"/>
        <v>15949.66</v>
      </c>
      <c r="P131" s="50">
        <f t="shared" si="15"/>
        <v>0</v>
      </c>
      <c r="Q131" s="49">
        <f t="shared" si="15"/>
        <v>16738.05</v>
      </c>
      <c r="R131" s="21"/>
      <c r="S131" s="22"/>
    </row>
    <row r="132" spans="1:19" ht="23.25" x14ac:dyDescent="0.35">
      <c r="A132" s="17"/>
      <c r="B132" s="17"/>
      <c r="C132" s="17"/>
      <c r="D132" s="17"/>
      <c r="E132" s="17"/>
      <c r="F132" s="17" t="s">
        <v>130</v>
      </c>
      <c r="G132" s="17"/>
      <c r="H132" s="17"/>
      <c r="I132" s="18"/>
      <c r="J132" s="19"/>
      <c r="K132" s="18"/>
      <c r="L132" s="19"/>
      <c r="M132" s="18"/>
      <c r="N132" s="19"/>
      <c r="O132" s="20"/>
      <c r="P132" s="21"/>
      <c r="Q132" s="20"/>
      <c r="R132" s="21"/>
      <c r="S132" s="22"/>
    </row>
    <row r="133" spans="1:19" ht="23.25" x14ac:dyDescent="0.35">
      <c r="A133" s="17"/>
      <c r="B133" s="17"/>
      <c r="C133" s="17"/>
      <c r="D133" s="17"/>
      <c r="E133" s="17"/>
      <c r="F133" s="17"/>
      <c r="G133" s="17" t="s">
        <v>131</v>
      </c>
      <c r="H133" s="17"/>
      <c r="I133" s="18">
        <v>22500</v>
      </c>
      <c r="J133" s="19"/>
      <c r="K133" s="18">
        <v>22500</v>
      </c>
      <c r="L133" s="19"/>
      <c r="M133" s="18">
        <v>17169.8</v>
      </c>
      <c r="N133" s="19"/>
      <c r="O133" s="20">
        <v>22500</v>
      </c>
      <c r="P133" s="21"/>
      <c r="Q133" s="20">
        <v>23625</v>
      </c>
      <c r="R133" s="21"/>
      <c r="S133" s="22"/>
    </row>
    <row r="134" spans="1:19" ht="23.25" x14ac:dyDescent="0.35">
      <c r="A134" s="17"/>
      <c r="B134" s="17"/>
      <c r="C134" s="17"/>
      <c r="D134" s="17"/>
      <c r="E134" s="17"/>
      <c r="F134" s="17"/>
      <c r="G134" s="17" t="s">
        <v>132</v>
      </c>
      <c r="H134" s="17"/>
      <c r="I134" s="18">
        <v>15607.87</v>
      </c>
      <c r="J134" s="19"/>
      <c r="K134" s="18">
        <v>17762.72</v>
      </c>
      <c r="L134" s="19"/>
      <c r="M134" s="18">
        <v>15667.61</v>
      </c>
      <c r="N134" s="19"/>
      <c r="O134" s="20">
        <v>23867.34</v>
      </c>
      <c r="P134" s="21"/>
      <c r="Q134" s="20">
        <v>15415.63</v>
      </c>
      <c r="R134" s="21"/>
      <c r="S134" s="22"/>
    </row>
    <row r="135" spans="1:19" ht="23.25" x14ac:dyDescent="0.35">
      <c r="A135" s="17"/>
      <c r="B135" s="17"/>
      <c r="C135" s="17"/>
      <c r="D135" s="17"/>
      <c r="E135" s="17"/>
      <c r="F135" s="17"/>
      <c r="G135" s="17" t="s">
        <v>133</v>
      </c>
      <c r="H135" s="17"/>
      <c r="I135" s="18">
        <v>1600</v>
      </c>
      <c r="J135" s="19"/>
      <c r="K135" s="18">
        <v>1473.66</v>
      </c>
      <c r="L135" s="19"/>
      <c r="M135" s="18">
        <v>1158.92</v>
      </c>
      <c r="N135" s="19"/>
      <c r="O135" s="20">
        <v>1476.7</v>
      </c>
      <c r="P135" s="21"/>
      <c r="Q135" s="20">
        <v>1219.94</v>
      </c>
      <c r="R135" s="21"/>
      <c r="S135" s="22"/>
    </row>
    <row r="136" spans="1:19" ht="23.25" x14ac:dyDescent="0.35">
      <c r="A136" s="17"/>
      <c r="B136" s="17"/>
      <c r="C136" s="17"/>
      <c r="D136" s="17"/>
      <c r="E136" s="17"/>
      <c r="F136" s="17"/>
      <c r="G136" s="17" t="s">
        <v>134</v>
      </c>
      <c r="H136" s="17"/>
      <c r="I136" s="18">
        <v>1494.9</v>
      </c>
      <c r="J136" s="19"/>
      <c r="K136" s="18">
        <v>1504.1</v>
      </c>
      <c r="L136" s="19"/>
      <c r="M136" s="18">
        <v>1053.6500000000001</v>
      </c>
      <c r="N136" s="19"/>
      <c r="O136" s="20">
        <v>1751.65</v>
      </c>
      <c r="P136" s="21"/>
      <c r="Q136" s="20">
        <v>1701.6</v>
      </c>
      <c r="R136" s="21"/>
      <c r="S136" s="22"/>
    </row>
    <row r="137" spans="1:19" ht="23.25" x14ac:dyDescent="0.35">
      <c r="A137" s="17"/>
      <c r="B137" s="17"/>
      <c r="C137" s="17"/>
      <c r="D137" s="17"/>
      <c r="E137" s="17"/>
      <c r="F137" s="17"/>
      <c r="G137" s="17" t="s">
        <v>135</v>
      </c>
      <c r="H137" s="17"/>
      <c r="I137" s="18">
        <v>79.2</v>
      </c>
      <c r="J137" s="19"/>
      <c r="K137" s="18">
        <v>105.6</v>
      </c>
      <c r="L137" s="19"/>
      <c r="M137" s="18">
        <v>88</v>
      </c>
      <c r="N137" s="19"/>
      <c r="O137" s="20">
        <v>110.88</v>
      </c>
      <c r="P137" s="21"/>
      <c r="Q137" s="20">
        <v>113.1</v>
      </c>
      <c r="R137" s="21"/>
      <c r="S137" s="22"/>
    </row>
    <row r="138" spans="1:19" ht="23.25" x14ac:dyDescent="0.35">
      <c r="A138" s="17"/>
      <c r="B138" s="17"/>
      <c r="C138" s="17"/>
      <c r="D138" s="17"/>
      <c r="E138" s="17"/>
      <c r="F138" s="17"/>
      <c r="G138" s="17" t="s">
        <v>136</v>
      </c>
      <c r="H138" s="17"/>
      <c r="I138" s="18">
        <v>1583.35</v>
      </c>
      <c r="J138" s="19"/>
      <c r="K138" s="18">
        <v>1580</v>
      </c>
      <c r="L138" s="19"/>
      <c r="M138" s="18">
        <v>1004.85</v>
      </c>
      <c r="N138" s="19"/>
      <c r="O138" s="20">
        <v>1721.25</v>
      </c>
      <c r="P138" s="21"/>
      <c r="Q138" s="20">
        <v>1807.31</v>
      </c>
      <c r="R138" s="21"/>
      <c r="S138" s="22"/>
    </row>
    <row r="139" spans="1:19" ht="23.25" x14ac:dyDescent="0.35">
      <c r="A139" s="17"/>
      <c r="B139" s="17"/>
      <c r="C139" s="17"/>
      <c r="D139" s="17"/>
      <c r="E139" s="17"/>
      <c r="F139" s="17"/>
      <c r="G139" s="17" t="s">
        <v>137</v>
      </c>
      <c r="H139" s="17"/>
      <c r="I139" s="18">
        <v>38.909999999999997</v>
      </c>
      <c r="J139" s="19"/>
      <c r="K139" s="18">
        <v>38.659999999999997</v>
      </c>
      <c r="L139" s="19"/>
      <c r="M139" s="18">
        <v>51.97</v>
      </c>
      <c r="N139" s="19"/>
      <c r="O139" s="20">
        <v>54.31</v>
      </c>
      <c r="P139" s="21"/>
      <c r="Q139" s="20">
        <v>59.74</v>
      </c>
      <c r="R139" s="21"/>
      <c r="S139" s="22"/>
    </row>
    <row r="140" spans="1:19" ht="23.25" x14ac:dyDescent="0.35">
      <c r="A140" s="17"/>
      <c r="B140" s="17"/>
      <c r="C140" s="17"/>
      <c r="D140" s="17"/>
      <c r="E140" s="17"/>
      <c r="F140" s="17"/>
      <c r="G140" s="17" t="s">
        <v>138</v>
      </c>
      <c r="H140" s="17"/>
      <c r="I140" s="18">
        <v>0</v>
      </c>
      <c r="J140" s="19"/>
      <c r="K140" s="18"/>
      <c r="L140" s="19"/>
      <c r="M140" s="18">
        <v>161.63999999999999</v>
      </c>
      <c r="N140" s="19"/>
      <c r="O140" s="20"/>
      <c r="P140" s="21"/>
      <c r="Q140" s="20"/>
      <c r="R140" s="21"/>
      <c r="S140" s="22"/>
    </row>
    <row r="141" spans="1:19" ht="23.25" x14ac:dyDescent="0.35">
      <c r="A141" s="17"/>
      <c r="B141" s="48"/>
      <c r="C141" s="48"/>
      <c r="D141" s="48"/>
      <c r="E141" s="48"/>
      <c r="F141" s="48" t="s">
        <v>139</v>
      </c>
      <c r="G141" s="48"/>
      <c r="H141" s="48"/>
      <c r="I141" s="49">
        <f t="shared" ref="I141:Q141" si="16">ROUND(SUM(I132:I140),5)</f>
        <v>42904.23</v>
      </c>
      <c r="J141" s="50">
        <f t="shared" si="16"/>
        <v>0</v>
      </c>
      <c r="K141" s="49">
        <f t="shared" si="16"/>
        <v>44964.74</v>
      </c>
      <c r="L141" s="50">
        <f t="shared" si="16"/>
        <v>0</v>
      </c>
      <c r="M141" s="49">
        <f t="shared" si="16"/>
        <v>36356.44</v>
      </c>
      <c r="N141" s="50">
        <f t="shared" si="16"/>
        <v>0</v>
      </c>
      <c r="O141" s="49">
        <f t="shared" si="16"/>
        <v>51482.13</v>
      </c>
      <c r="P141" s="50">
        <f t="shared" si="16"/>
        <v>0</v>
      </c>
      <c r="Q141" s="49">
        <f t="shared" si="16"/>
        <v>43942.32</v>
      </c>
      <c r="R141" s="21"/>
      <c r="S141" s="22"/>
    </row>
    <row r="142" spans="1:19" ht="23.25" x14ac:dyDescent="0.35">
      <c r="A142" s="17"/>
      <c r="B142" s="17"/>
      <c r="C142" s="17"/>
      <c r="D142" s="17"/>
      <c r="E142" s="17"/>
      <c r="F142" s="17" t="s">
        <v>140</v>
      </c>
      <c r="G142" s="17"/>
      <c r="H142" s="17"/>
      <c r="I142" s="18"/>
      <c r="J142" s="19"/>
      <c r="K142" s="18"/>
      <c r="L142" s="19"/>
      <c r="M142" s="18"/>
      <c r="N142" s="19"/>
      <c r="O142" s="20"/>
      <c r="P142" s="21"/>
      <c r="Q142" s="20"/>
      <c r="R142" s="21"/>
      <c r="S142" s="22"/>
    </row>
    <row r="143" spans="1:19" ht="23.25" x14ac:dyDescent="0.35">
      <c r="A143" s="17"/>
      <c r="B143" s="17"/>
      <c r="C143" s="17"/>
      <c r="D143" s="17"/>
      <c r="E143" s="17"/>
      <c r="F143" s="17"/>
      <c r="G143" s="17" t="s">
        <v>141</v>
      </c>
      <c r="H143" s="17"/>
      <c r="I143" s="18">
        <v>34000</v>
      </c>
      <c r="J143" s="19"/>
      <c r="K143" s="18">
        <v>29901.52</v>
      </c>
      <c r="L143" s="19"/>
      <c r="M143" s="18">
        <v>25945.96</v>
      </c>
      <c r="N143" s="19"/>
      <c r="O143" s="20">
        <v>34000</v>
      </c>
      <c r="P143" s="21"/>
      <c r="Q143" s="20">
        <v>35700</v>
      </c>
      <c r="R143" s="21"/>
      <c r="S143" s="22"/>
    </row>
    <row r="144" spans="1:19" ht="23.25" x14ac:dyDescent="0.35">
      <c r="A144" s="17"/>
      <c r="B144" s="17"/>
      <c r="C144" s="17"/>
      <c r="D144" s="17"/>
      <c r="E144" s="17"/>
      <c r="F144" s="17"/>
      <c r="G144" s="17" t="s">
        <v>142</v>
      </c>
      <c r="H144" s="17"/>
      <c r="I144" s="18">
        <v>16604.560000000001</v>
      </c>
      <c r="J144" s="19"/>
      <c r="K144" s="18">
        <v>15326.05</v>
      </c>
      <c r="L144" s="19"/>
      <c r="M144" s="18">
        <v>20582.04</v>
      </c>
      <c r="N144" s="19"/>
      <c r="O144" s="20">
        <v>29787.93</v>
      </c>
      <c r="P144" s="21"/>
      <c r="Q144" s="20">
        <v>21890.12</v>
      </c>
      <c r="R144" s="21"/>
      <c r="S144" s="22"/>
    </row>
    <row r="145" spans="1:19" ht="23.25" x14ac:dyDescent="0.35">
      <c r="A145" s="17"/>
      <c r="B145" s="17"/>
      <c r="C145" s="17"/>
      <c r="D145" s="17"/>
      <c r="E145" s="17"/>
      <c r="F145" s="17"/>
      <c r="G145" s="17" t="s">
        <v>143</v>
      </c>
      <c r="H145" s="17"/>
      <c r="I145" s="18">
        <v>2277.89</v>
      </c>
      <c r="J145" s="19"/>
      <c r="K145" s="18">
        <v>1958.58</v>
      </c>
      <c r="L145" s="19"/>
      <c r="M145" s="18">
        <v>1751.38</v>
      </c>
      <c r="N145" s="19"/>
      <c r="O145" s="20">
        <v>2231.46</v>
      </c>
      <c r="P145" s="21"/>
      <c r="Q145" s="20">
        <v>1843.46</v>
      </c>
      <c r="R145" s="21"/>
      <c r="S145" s="22"/>
    </row>
    <row r="146" spans="1:19" ht="23.25" x14ac:dyDescent="0.35">
      <c r="A146" s="17"/>
      <c r="B146" s="17"/>
      <c r="C146" s="17"/>
      <c r="D146" s="17"/>
      <c r="E146" s="17"/>
      <c r="F146" s="17"/>
      <c r="G146" s="17" t="s">
        <v>144</v>
      </c>
      <c r="H146" s="17"/>
      <c r="I146" s="18">
        <v>1187.73</v>
      </c>
      <c r="J146" s="19"/>
      <c r="K146" s="18">
        <v>1536.2</v>
      </c>
      <c r="L146" s="19"/>
      <c r="M146" s="18">
        <v>1053.6500000000001</v>
      </c>
      <c r="N146" s="19"/>
      <c r="O146" s="20">
        <v>1751.65</v>
      </c>
      <c r="P146" s="21"/>
      <c r="Q146" s="20">
        <v>1701.6</v>
      </c>
      <c r="R146" s="21"/>
      <c r="S146" s="22"/>
    </row>
    <row r="147" spans="1:19" ht="23.25" x14ac:dyDescent="0.35">
      <c r="A147" s="17"/>
      <c r="B147" s="17"/>
      <c r="C147" s="17"/>
      <c r="D147" s="17"/>
      <c r="E147" s="17"/>
      <c r="F147" s="17"/>
      <c r="G147" s="17" t="s">
        <v>145</v>
      </c>
      <c r="H147" s="17"/>
      <c r="I147" s="18">
        <v>96.8</v>
      </c>
      <c r="J147" s="19"/>
      <c r="K147" s="18">
        <v>96.23</v>
      </c>
      <c r="L147" s="19"/>
      <c r="M147" s="18">
        <v>88</v>
      </c>
      <c r="N147" s="19"/>
      <c r="O147" s="20">
        <v>110.88</v>
      </c>
      <c r="P147" s="21"/>
      <c r="Q147" s="20">
        <v>113.1</v>
      </c>
      <c r="R147" s="21"/>
      <c r="S147" s="22"/>
    </row>
    <row r="148" spans="1:19" ht="23.25" x14ac:dyDescent="0.35">
      <c r="A148" s="17"/>
      <c r="B148" s="17"/>
      <c r="C148" s="17"/>
      <c r="D148" s="17"/>
      <c r="E148" s="17"/>
      <c r="F148" s="17"/>
      <c r="G148" s="17" t="s">
        <v>146</v>
      </c>
      <c r="H148" s="17"/>
      <c r="I148" s="18">
        <v>2478.62</v>
      </c>
      <c r="J148" s="19"/>
      <c r="K148" s="18">
        <v>2139.4499999999998</v>
      </c>
      <c r="L148" s="19"/>
      <c r="M148" s="18">
        <v>1540.98</v>
      </c>
      <c r="N148" s="19"/>
      <c r="O148" s="14">
        <v>2601</v>
      </c>
      <c r="P148" s="21"/>
      <c r="Q148" s="14">
        <v>2731.05</v>
      </c>
      <c r="R148" s="21"/>
      <c r="S148" s="24"/>
    </row>
    <row r="149" spans="1:19" ht="23.25" x14ac:dyDescent="0.35">
      <c r="A149" s="17"/>
      <c r="B149" s="17"/>
      <c r="C149" s="17"/>
      <c r="D149" s="17"/>
      <c r="E149" s="17"/>
      <c r="F149" s="17"/>
      <c r="G149" s="17" t="s">
        <v>147</v>
      </c>
      <c r="H149" s="17"/>
      <c r="I149" s="18">
        <v>38.909999999999997</v>
      </c>
      <c r="J149" s="19"/>
      <c r="K149" s="18">
        <v>38.659999999999997</v>
      </c>
      <c r="L149" s="19"/>
      <c r="M149" s="18">
        <v>51.97</v>
      </c>
      <c r="N149" s="19"/>
      <c r="O149" s="20">
        <v>54.31</v>
      </c>
      <c r="P149" s="21"/>
      <c r="Q149" s="20">
        <v>59.74</v>
      </c>
      <c r="R149" s="21"/>
      <c r="S149" s="22"/>
    </row>
    <row r="150" spans="1:19" ht="23.25" x14ac:dyDescent="0.35">
      <c r="A150" s="17"/>
      <c r="B150" s="17"/>
      <c r="C150" s="17"/>
      <c r="D150" s="17"/>
      <c r="E150" s="17"/>
      <c r="F150" s="17"/>
      <c r="G150" s="17" t="s">
        <v>148</v>
      </c>
      <c r="H150" s="17"/>
      <c r="I150" s="18">
        <v>0</v>
      </c>
      <c r="J150" s="19"/>
      <c r="K150" s="18"/>
      <c r="L150" s="19"/>
      <c r="M150" s="18">
        <v>0</v>
      </c>
      <c r="N150" s="19"/>
      <c r="O150" s="20"/>
      <c r="P150" s="21"/>
      <c r="Q150" s="20"/>
      <c r="R150" s="21"/>
      <c r="S150" s="22"/>
    </row>
    <row r="151" spans="1:19" ht="23.25" x14ac:dyDescent="0.35">
      <c r="A151" s="17"/>
      <c r="B151" s="48"/>
      <c r="C151" s="48"/>
      <c r="D151" s="48"/>
      <c r="E151" s="48"/>
      <c r="F151" s="48" t="s">
        <v>149</v>
      </c>
      <c r="G151" s="48"/>
      <c r="H151" s="48"/>
      <c r="I151" s="49">
        <f t="shared" ref="I151:Q151" si="17">ROUND(SUM(I142:I150),5)</f>
        <v>56684.51</v>
      </c>
      <c r="J151" s="50">
        <f t="shared" si="17"/>
        <v>0</v>
      </c>
      <c r="K151" s="49">
        <f t="shared" si="17"/>
        <v>50996.69</v>
      </c>
      <c r="L151" s="50">
        <f t="shared" si="17"/>
        <v>0</v>
      </c>
      <c r="M151" s="49">
        <f t="shared" si="17"/>
        <v>51013.98</v>
      </c>
      <c r="N151" s="50">
        <f t="shared" si="17"/>
        <v>0</v>
      </c>
      <c r="O151" s="49">
        <f t="shared" si="17"/>
        <v>70537.23</v>
      </c>
      <c r="P151" s="50">
        <f t="shared" si="17"/>
        <v>0</v>
      </c>
      <c r="Q151" s="49">
        <f t="shared" si="17"/>
        <v>64039.07</v>
      </c>
      <c r="R151" s="21"/>
      <c r="S151" s="22"/>
    </row>
    <row r="152" spans="1:19" ht="23.25" x14ac:dyDescent="0.35">
      <c r="A152" s="17"/>
      <c r="B152" s="17"/>
      <c r="C152" s="17"/>
      <c r="D152" s="17"/>
      <c r="E152" s="17"/>
      <c r="F152" s="17" t="s">
        <v>150</v>
      </c>
      <c r="G152" s="17"/>
      <c r="H152" s="17"/>
      <c r="I152" s="18"/>
      <c r="J152" s="19"/>
      <c r="K152" s="18"/>
      <c r="L152" s="19"/>
      <c r="M152" s="18"/>
      <c r="N152" s="19"/>
      <c r="O152" s="20"/>
      <c r="P152" s="21"/>
      <c r="Q152" s="20"/>
      <c r="R152" s="21"/>
      <c r="S152" s="22"/>
    </row>
    <row r="153" spans="1:19" ht="23.25" x14ac:dyDescent="0.35">
      <c r="A153" s="17"/>
      <c r="B153" s="17"/>
      <c r="C153" s="17"/>
      <c r="D153" s="17"/>
      <c r="E153" s="17"/>
      <c r="F153" s="17"/>
      <c r="G153" s="17" t="s">
        <v>151</v>
      </c>
      <c r="H153" s="28"/>
      <c r="I153" s="18"/>
      <c r="J153" s="21"/>
      <c r="K153" s="18">
        <v>0</v>
      </c>
      <c r="L153" s="19"/>
      <c r="M153" s="18">
        <v>0</v>
      </c>
      <c r="N153" s="19"/>
      <c r="O153" s="20"/>
      <c r="P153" s="21"/>
      <c r="Q153" s="20"/>
      <c r="R153" s="21"/>
      <c r="S153" s="22"/>
    </row>
    <row r="154" spans="1:19" ht="23.25" x14ac:dyDescent="0.35">
      <c r="A154" s="17"/>
      <c r="B154" s="17"/>
      <c r="C154" s="17"/>
      <c r="D154" s="17"/>
      <c r="E154" s="17"/>
      <c r="F154" s="17"/>
      <c r="G154" s="17" t="s">
        <v>152</v>
      </c>
      <c r="H154" s="17"/>
      <c r="I154" s="18"/>
      <c r="J154" s="19"/>
      <c r="K154" s="18">
        <v>0</v>
      </c>
      <c r="L154" s="19"/>
      <c r="M154" s="18">
        <v>0</v>
      </c>
      <c r="N154" s="19"/>
      <c r="O154" s="20"/>
      <c r="P154" s="21"/>
      <c r="Q154" s="20"/>
      <c r="R154" s="21"/>
      <c r="S154" s="22"/>
    </row>
    <row r="155" spans="1:19" ht="23.25" x14ac:dyDescent="0.35">
      <c r="A155" s="17"/>
      <c r="B155" s="17"/>
      <c r="C155" s="17"/>
      <c r="D155" s="17"/>
      <c r="E155" s="17"/>
      <c r="F155" s="17"/>
      <c r="G155" s="17" t="s">
        <v>153</v>
      </c>
      <c r="H155" s="17"/>
      <c r="I155" s="18"/>
      <c r="J155" s="19"/>
      <c r="K155" s="18">
        <v>0</v>
      </c>
      <c r="L155" s="19"/>
      <c r="M155" s="18">
        <v>0</v>
      </c>
      <c r="N155" s="19"/>
      <c r="O155" s="20"/>
      <c r="P155" s="21"/>
      <c r="Q155" s="20"/>
      <c r="R155" s="21"/>
      <c r="S155" s="22"/>
    </row>
    <row r="156" spans="1:19" ht="23.25" x14ac:dyDescent="0.35">
      <c r="A156" s="17"/>
      <c r="B156" s="17"/>
      <c r="C156" s="17"/>
      <c r="D156" s="17"/>
      <c r="E156" s="17"/>
      <c r="F156" s="17"/>
      <c r="G156" s="17" t="s">
        <v>154</v>
      </c>
      <c r="H156" s="17"/>
      <c r="I156" s="18"/>
      <c r="J156" s="19"/>
      <c r="K156" s="18">
        <v>0</v>
      </c>
      <c r="L156" s="19"/>
      <c r="M156" s="18">
        <v>0</v>
      </c>
      <c r="N156" s="19"/>
      <c r="O156" s="20"/>
      <c r="P156" s="21"/>
      <c r="Q156" s="20"/>
      <c r="R156" s="21"/>
      <c r="S156" s="22"/>
    </row>
    <row r="157" spans="1:19" ht="23.25" x14ac:dyDescent="0.35">
      <c r="A157" s="17"/>
      <c r="B157" s="17"/>
      <c r="C157" s="17"/>
      <c r="D157" s="17"/>
      <c r="E157" s="17"/>
      <c r="F157" s="17"/>
      <c r="G157" s="17" t="s">
        <v>155</v>
      </c>
      <c r="H157" s="17"/>
      <c r="I157" s="18"/>
      <c r="J157" s="19"/>
      <c r="K157" s="18">
        <v>0</v>
      </c>
      <c r="L157" s="19"/>
      <c r="M157" s="18">
        <v>0</v>
      </c>
      <c r="N157" s="19"/>
      <c r="O157" s="20"/>
      <c r="P157" s="21"/>
      <c r="Q157" s="20"/>
      <c r="R157" s="21"/>
      <c r="S157" s="22"/>
    </row>
    <row r="158" spans="1:19" ht="23.25" x14ac:dyDescent="0.35">
      <c r="A158" s="17"/>
      <c r="B158" s="17"/>
      <c r="C158" s="17"/>
      <c r="D158" s="17"/>
      <c r="E158" s="17"/>
      <c r="F158" s="17"/>
      <c r="G158" s="17" t="s">
        <v>156</v>
      </c>
      <c r="H158" s="17"/>
      <c r="I158" s="18">
        <v>0</v>
      </c>
      <c r="J158" s="19"/>
      <c r="K158" s="18">
        <v>0</v>
      </c>
      <c r="L158" s="19"/>
      <c r="M158" s="18"/>
      <c r="N158" s="19"/>
      <c r="O158" s="20"/>
      <c r="P158" s="21"/>
      <c r="Q158" s="20"/>
      <c r="R158" s="21"/>
      <c r="S158" s="22"/>
    </row>
    <row r="159" spans="1:19" ht="23.25" x14ac:dyDescent="0.35">
      <c r="A159" s="48"/>
      <c r="B159" s="48"/>
      <c r="C159" s="48"/>
      <c r="D159" s="48"/>
      <c r="E159" s="48"/>
      <c r="F159" s="48" t="s">
        <v>157</v>
      </c>
      <c r="G159" s="48"/>
      <c r="H159" s="48"/>
      <c r="I159" s="49">
        <f t="shared" ref="I159:Q159" si="18">ROUND(SUM(I152:I158),5)</f>
        <v>0</v>
      </c>
      <c r="J159" s="50">
        <f t="shared" si="18"/>
        <v>0</v>
      </c>
      <c r="K159" s="49">
        <f t="shared" si="18"/>
        <v>0</v>
      </c>
      <c r="L159" s="50">
        <f t="shared" si="18"/>
        <v>0</v>
      </c>
      <c r="M159" s="49">
        <f t="shared" si="18"/>
        <v>0</v>
      </c>
      <c r="N159" s="50">
        <f t="shared" si="18"/>
        <v>0</v>
      </c>
      <c r="O159" s="49">
        <f t="shared" si="18"/>
        <v>0</v>
      </c>
      <c r="P159" s="50">
        <f t="shared" si="18"/>
        <v>0</v>
      </c>
      <c r="Q159" s="49">
        <f t="shared" si="18"/>
        <v>0</v>
      </c>
      <c r="R159" s="21"/>
      <c r="S159" s="22"/>
    </row>
    <row r="160" spans="1:19" ht="23.25" x14ac:dyDescent="0.35">
      <c r="A160" s="17"/>
      <c r="B160" s="17"/>
      <c r="C160" s="17"/>
      <c r="D160" s="17"/>
      <c r="E160" s="17"/>
      <c r="F160" s="17" t="s">
        <v>158</v>
      </c>
      <c r="G160" s="17"/>
      <c r="H160" s="17"/>
      <c r="I160" s="18"/>
      <c r="J160" s="19"/>
      <c r="K160" s="18"/>
      <c r="L160" s="19"/>
      <c r="M160" s="18"/>
      <c r="N160" s="19"/>
      <c r="O160" s="20"/>
      <c r="P160" s="21"/>
      <c r="Q160" s="20"/>
      <c r="R160" s="21"/>
      <c r="S160" s="22"/>
    </row>
    <row r="161" spans="1:19" ht="23.25" x14ac:dyDescent="0.35">
      <c r="A161" s="17"/>
      <c r="B161" s="17"/>
      <c r="C161" s="17"/>
      <c r="D161" s="17"/>
      <c r="E161" s="17"/>
      <c r="F161" s="17"/>
      <c r="G161" s="17" t="s">
        <v>159</v>
      </c>
      <c r="H161" s="17"/>
      <c r="I161" s="18">
        <v>17491.5</v>
      </c>
      <c r="J161" s="19"/>
      <c r="K161" s="18">
        <v>14914.25</v>
      </c>
      <c r="L161" s="19"/>
      <c r="M161" s="18">
        <v>5338.79</v>
      </c>
      <c r="N161" s="19"/>
      <c r="O161" s="20">
        <v>16500</v>
      </c>
      <c r="P161" s="21"/>
      <c r="Q161" s="20">
        <v>16548.48</v>
      </c>
      <c r="R161" s="21"/>
      <c r="S161" s="22"/>
    </row>
    <row r="162" spans="1:19" ht="23.25" x14ac:dyDescent="0.35">
      <c r="A162" s="17"/>
      <c r="B162" s="17"/>
      <c r="C162" s="17"/>
      <c r="D162" s="17"/>
      <c r="E162" s="17"/>
      <c r="F162" s="17"/>
      <c r="G162" s="17" t="s">
        <v>160</v>
      </c>
      <c r="H162" s="17"/>
      <c r="I162" s="18"/>
      <c r="J162" s="19"/>
      <c r="K162" s="18">
        <v>0</v>
      </c>
      <c r="L162" s="19"/>
      <c r="M162" s="18">
        <v>0</v>
      </c>
      <c r="N162" s="19"/>
      <c r="O162" s="20">
        <v>0</v>
      </c>
      <c r="P162" s="21"/>
      <c r="Q162" s="20">
        <v>0</v>
      </c>
      <c r="R162" s="21"/>
      <c r="S162" s="22"/>
    </row>
    <row r="163" spans="1:19" ht="23.25" x14ac:dyDescent="0.35">
      <c r="A163" s="17"/>
      <c r="B163" s="17"/>
      <c r="C163" s="17"/>
      <c r="D163" s="17"/>
      <c r="E163" s="17"/>
      <c r="F163" s="17"/>
      <c r="G163" s="17" t="s">
        <v>161</v>
      </c>
      <c r="H163" s="17"/>
      <c r="I163" s="18">
        <v>119.68</v>
      </c>
      <c r="J163" s="19"/>
      <c r="K163" s="18">
        <v>105.6</v>
      </c>
      <c r="L163" s="19"/>
      <c r="M163" s="18">
        <v>23.28</v>
      </c>
      <c r="N163" s="19"/>
      <c r="O163" s="20">
        <v>110.88</v>
      </c>
      <c r="P163" s="21"/>
      <c r="Q163" s="20">
        <v>113.1</v>
      </c>
      <c r="R163" s="21"/>
      <c r="S163" s="22"/>
    </row>
    <row r="164" spans="1:19" ht="23.25" x14ac:dyDescent="0.35">
      <c r="A164" s="17"/>
      <c r="B164" s="17"/>
      <c r="C164" s="17"/>
      <c r="D164" s="17"/>
      <c r="E164" s="17"/>
      <c r="F164" s="17"/>
      <c r="G164" s="17" t="s">
        <v>162</v>
      </c>
      <c r="H164" s="17"/>
      <c r="I164" s="18">
        <v>1338.1</v>
      </c>
      <c r="J164" s="19"/>
      <c r="K164" s="18">
        <v>1140.95</v>
      </c>
      <c r="L164" s="19"/>
      <c r="M164" s="18">
        <v>371.36</v>
      </c>
      <c r="N164" s="19"/>
      <c r="O164" s="20">
        <v>1217.27</v>
      </c>
      <c r="P164" s="21"/>
      <c r="Q164" s="20">
        <v>1265.96</v>
      </c>
      <c r="R164" s="21"/>
      <c r="S164" s="22"/>
    </row>
    <row r="165" spans="1:19" ht="23.25" x14ac:dyDescent="0.35">
      <c r="A165" s="17"/>
      <c r="B165" s="17"/>
      <c r="C165" s="17"/>
      <c r="D165" s="17"/>
      <c r="E165" s="17"/>
      <c r="F165" s="17"/>
      <c r="G165" s="17" t="s">
        <v>163</v>
      </c>
      <c r="H165" s="17"/>
      <c r="I165" s="18">
        <v>38.909999999999997</v>
      </c>
      <c r="J165" s="19"/>
      <c r="K165" s="18">
        <v>38.659999999999997</v>
      </c>
      <c r="L165" s="19"/>
      <c r="M165" s="18">
        <v>51.97</v>
      </c>
      <c r="N165" s="19"/>
      <c r="O165" s="20">
        <v>54.31</v>
      </c>
      <c r="P165" s="21"/>
      <c r="Q165" s="20">
        <v>59.74</v>
      </c>
      <c r="R165" s="21"/>
      <c r="S165" s="22"/>
    </row>
    <row r="166" spans="1:19" ht="23.25" x14ac:dyDescent="0.35">
      <c r="A166" s="17"/>
      <c r="B166" s="17"/>
      <c r="C166" s="17"/>
      <c r="D166" s="17"/>
      <c r="E166" s="17"/>
      <c r="F166" s="17"/>
      <c r="G166" s="17" t="s">
        <v>164</v>
      </c>
      <c r="H166" s="17"/>
      <c r="I166" s="18">
        <v>0</v>
      </c>
      <c r="J166" s="19"/>
      <c r="K166" s="18"/>
      <c r="L166" s="19"/>
      <c r="M166" s="18">
        <v>150.12</v>
      </c>
      <c r="N166" s="19"/>
      <c r="O166" s="20"/>
      <c r="P166" s="21"/>
      <c r="Q166" s="20"/>
      <c r="R166" s="21"/>
      <c r="S166" s="22"/>
    </row>
    <row r="167" spans="1:19" ht="23.25" x14ac:dyDescent="0.35">
      <c r="A167" s="48"/>
      <c r="B167" s="48"/>
      <c r="C167" s="48"/>
      <c r="D167" s="48"/>
      <c r="E167" s="48"/>
      <c r="F167" s="48" t="s">
        <v>165</v>
      </c>
      <c r="G167" s="48"/>
      <c r="H167" s="48"/>
      <c r="I167" s="49">
        <f t="shared" ref="I167:Q167" si="19">ROUND(SUM(I160:I166),5)</f>
        <v>18988.189999999999</v>
      </c>
      <c r="J167" s="50">
        <f t="shared" si="19"/>
        <v>0</v>
      </c>
      <c r="K167" s="49">
        <f t="shared" si="19"/>
        <v>16199.46</v>
      </c>
      <c r="L167" s="50">
        <f t="shared" si="19"/>
        <v>0</v>
      </c>
      <c r="M167" s="49">
        <f t="shared" si="19"/>
        <v>5935.52</v>
      </c>
      <c r="N167" s="50">
        <f t="shared" si="19"/>
        <v>0</v>
      </c>
      <c r="O167" s="49">
        <f t="shared" si="19"/>
        <v>17882.46</v>
      </c>
      <c r="P167" s="50">
        <f t="shared" si="19"/>
        <v>0</v>
      </c>
      <c r="Q167" s="49">
        <f t="shared" si="19"/>
        <v>17987.28</v>
      </c>
      <c r="R167" s="21"/>
      <c r="S167" s="22"/>
    </row>
    <row r="168" spans="1:19" ht="23.25" x14ac:dyDescent="0.35">
      <c r="A168" s="17"/>
      <c r="B168" s="17"/>
      <c r="C168" s="17"/>
      <c r="D168" s="17"/>
      <c r="E168" s="17"/>
      <c r="F168" s="17" t="s">
        <v>166</v>
      </c>
      <c r="G168" s="17"/>
      <c r="H168" s="17"/>
      <c r="I168" s="18"/>
      <c r="J168" s="19"/>
      <c r="K168" s="18"/>
      <c r="L168" s="19"/>
      <c r="M168" s="18"/>
      <c r="N168" s="19"/>
      <c r="O168" s="20"/>
      <c r="P168" s="21"/>
      <c r="Q168" s="20"/>
      <c r="R168" s="21"/>
      <c r="S168" s="22"/>
    </row>
    <row r="169" spans="1:19" ht="23.25" x14ac:dyDescent="0.35">
      <c r="A169" s="17"/>
      <c r="B169" s="17"/>
      <c r="C169" s="17"/>
      <c r="D169" s="17"/>
      <c r="E169" s="17"/>
      <c r="F169" s="17"/>
      <c r="G169" s="17" t="s">
        <v>167</v>
      </c>
      <c r="H169" s="17"/>
      <c r="I169" s="18">
        <v>10000</v>
      </c>
      <c r="J169" s="19"/>
      <c r="K169" s="18">
        <v>9999.8799999999992</v>
      </c>
      <c r="L169" s="19"/>
      <c r="M169" s="18">
        <v>7630.66</v>
      </c>
      <c r="N169" s="19"/>
      <c r="O169" s="20">
        <v>10000</v>
      </c>
      <c r="P169" s="21"/>
      <c r="Q169" s="20">
        <v>10500</v>
      </c>
      <c r="R169" s="21"/>
      <c r="S169" s="22"/>
    </row>
    <row r="170" spans="1:19" ht="23.25" x14ac:dyDescent="0.35">
      <c r="A170" s="17"/>
      <c r="B170" s="17"/>
      <c r="C170" s="17"/>
      <c r="D170" s="17"/>
      <c r="E170" s="17"/>
      <c r="F170" s="17"/>
      <c r="G170" s="17" t="s">
        <v>168</v>
      </c>
      <c r="H170" s="17"/>
      <c r="I170" s="18">
        <v>96.8</v>
      </c>
      <c r="J170" s="19"/>
      <c r="K170" s="18">
        <v>111.56</v>
      </c>
      <c r="L170" s="19"/>
      <c r="M170" s="18">
        <v>88</v>
      </c>
      <c r="N170" s="19"/>
      <c r="O170" s="20">
        <v>110.88</v>
      </c>
      <c r="P170" s="21"/>
      <c r="Q170" s="20">
        <v>113.1</v>
      </c>
      <c r="R170" s="21"/>
      <c r="S170" s="22"/>
    </row>
    <row r="171" spans="1:19" ht="23.25" x14ac:dyDescent="0.35">
      <c r="A171" s="17"/>
      <c r="B171" s="17"/>
      <c r="C171" s="17"/>
      <c r="D171" s="17"/>
      <c r="E171" s="17"/>
      <c r="F171" s="17"/>
      <c r="G171" s="17" t="s">
        <v>169</v>
      </c>
      <c r="H171" s="17"/>
      <c r="I171" s="18">
        <v>677</v>
      </c>
      <c r="J171" s="19"/>
      <c r="K171" s="18">
        <v>764.99</v>
      </c>
      <c r="L171" s="19"/>
      <c r="M171" s="18">
        <v>495.48</v>
      </c>
      <c r="N171" s="19"/>
      <c r="O171" s="20">
        <v>765</v>
      </c>
      <c r="P171" s="21"/>
      <c r="Q171" s="20">
        <v>803.25</v>
      </c>
      <c r="R171" s="21"/>
      <c r="S171" s="22"/>
    </row>
    <row r="172" spans="1:19" ht="23.25" x14ac:dyDescent="0.35">
      <c r="A172" s="17"/>
      <c r="B172" s="17"/>
      <c r="C172" s="17"/>
      <c r="D172" s="17"/>
      <c r="E172" s="17"/>
      <c r="F172" s="17"/>
      <c r="G172" s="17" t="s">
        <v>170</v>
      </c>
      <c r="H172" s="17"/>
      <c r="I172" s="18">
        <v>38.909999999999997</v>
      </c>
      <c r="J172" s="19"/>
      <c r="K172" s="18">
        <v>38.659999999999997</v>
      </c>
      <c r="L172" s="19"/>
      <c r="M172" s="18">
        <v>51.97</v>
      </c>
      <c r="N172" s="19"/>
      <c r="O172" s="20">
        <v>54.31</v>
      </c>
      <c r="P172" s="21"/>
      <c r="Q172" s="20">
        <v>59.74</v>
      </c>
      <c r="R172" s="21"/>
      <c r="S172" s="22"/>
    </row>
    <row r="173" spans="1:19" ht="23.25" x14ac:dyDescent="0.35">
      <c r="A173" s="17"/>
      <c r="B173" s="17"/>
      <c r="C173" s="17"/>
      <c r="D173" s="17"/>
      <c r="E173" s="17"/>
      <c r="F173" s="17"/>
      <c r="G173" s="17" t="s">
        <v>171</v>
      </c>
      <c r="H173" s="17"/>
      <c r="I173" s="18"/>
      <c r="J173" s="19"/>
      <c r="K173" s="18"/>
      <c r="L173" s="19"/>
      <c r="M173" s="18">
        <v>0</v>
      </c>
      <c r="N173" s="19"/>
      <c r="O173" s="20"/>
      <c r="P173" s="21"/>
      <c r="Q173" s="20"/>
      <c r="R173" s="21"/>
      <c r="S173" s="22"/>
    </row>
    <row r="174" spans="1:19" ht="23.25" x14ac:dyDescent="0.35">
      <c r="A174" s="17"/>
      <c r="B174" s="17"/>
      <c r="C174" s="17"/>
      <c r="D174" s="17"/>
      <c r="E174" s="17"/>
      <c r="F174" s="17"/>
      <c r="G174" s="17"/>
      <c r="H174" s="17" t="s">
        <v>172</v>
      </c>
      <c r="I174" s="18">
        <v>0</v>
      </c>
      <c r="J174" s="19"/>
      <c r="K174" s="18">
        <v>0</v>
      </c>
      <c r="L174" s="19"/>
      <c r="M174" s="18">
        <v>0</v>
      </c>
      <c r="N174" s="19"/>
      <c r="O174" s="20">
        <v>600</v>
      </c>
      <c r="P174" s="21"/>
      <c r="Q174" s="20">
        <v>2000</v>
      </c>
      <c r="R174" s="21"/>
      <c r="S174" s="22"/>
    </row>
    <row r="175" spans="1:19" ht="23.25" x14ac:dyDescent="0.35">
      <c r="A175" s="17"/>
      <c r="B175" s="17"/>
      <c r="C175" s="17"/>
      <c r="D175" s="17"/>
      <c r="E175" s="17"/>
      <c r="F175" s="17"/>
      <c r="G175" s="17"/>
      <c r="H175" s="17" t="s">
        <v>173</v>
      </c>
      <c r="I175" s="18">
        <v>0</v>
      </c>
      <c r="J175" s="19"/>
      <c r="K175" s="18">
        <v>0</v>
      </c>
      <c r="L175" s="19"/>
      <c r="M175" s="18">
        <v>0</v>
      </c>
      <c r="N175" s="19"/>
      <c r="O175" s="20"/>
      <c r="P175" s="21"/>
      <c r="Q175" s="20">
        <v>153</v>
      </c>
      <c r="R175" s="21"/>
      <c r="S175" s="22"/>
    </row>
    <row r="176" spans="1:19" ht="23.25" x14ac:dyDescent="0.35">
      <c r="A176" s="17"/>
      <c r="B176" s="17"/>
      <c r="C176" s="17"/>
      <c r="D176" s="17"/>
      <c r="E176" s="17"/>
      <c r="F176" s="17"/>
      <c r="G176" s="17"/>
      <c r="H176" s="17" t="s">
        <v>174</v>
      </c>
      <c r="I176" s="18">
        <v>88</v>
      </c>
      <c r="J176" s="19"/>
      <c r="K176" s="18"/>
      <c r="L176" s="19"/>
      <c r="M176" s="18"/>
      <c r="N176" s="19"/>
      <c r="O176" s="20"/>
      <c r="P176" s="21"/>
      <c r="Q176" s="20"/>
      <c r="R176" s="21"/>
      <c r="S176" s="22"/>
    </row>
    <row r="177" spans="1:19" ht="23.25" x14ac:dyDescent="0.35">
      <c r="A177" s="48"/>
      <c r="B177" s="48"/>
      <c r="C177" s="48"/>
      <c r="D177" s="48"/>
      <c r="E177" s="48"/>
      <c r="F177" s="48"/>
      <c r="G177" s="48" t="s">
        <v>175</v>
      </c>
      <c r="H177" s="48"/>
      <c r="I177" s="49">
        <f t="shared" ref="I177:Q177" si="20">ROUND(SUM(I173:I176),5)</f>
        <v>88</v>
      </c>
      <c r="J177" s="50">
        <f t="shared" si="20"/>
        <v>0</v>
      </c>
      <c r="K177" s="49">
        <f t="shared" si="20"/>
        <v>0</v>
      </c>
      <c r="L177" s="50">
        <f t="shared" si="20"/>
        <v>0</v>
      </c>
      <c r="M177" s="49">
        <f t="shared" si="20"/>
        <v>0</v>
      </c>
      <c r="N177" s="50">
        <f t="shared" si="20"/>
        <v>0</v>
      </c>
      <c r="O177" s="49">
        <f t="shared" si="20"/>
        <v>600</v>
      </c>
      <c r="P177" s="50">
        <f t="shared" si="20"/>
        <v>0</v>
      </c>
      <c r="Q177" s="49">
        <f t="shared" si="20"/>
        <v>2153</v>
      </c>
      <c r="R177" s="21"/>
      <c r="S177" s="22"/>
    </row>
    <row r="178" spans="1:19" ht="23.25" x14ac:dyDescent="0.35">
      <c r="A178" s="17"/>
      <c r="B178" s="17"/>
      <c r="C178" s="17"/>
      <c r="D178" s="17"/>
      <c r="E178" s="17"/>
      <c r="F178" s="17"/>
      <c r="G178" s="17" t="s">
        <v>176</v>
      </c>
      <c r="H178" s="17"/>
      <c r="I178" s="18">
        <v>0</v>
      </c>
      <c r="J178" s="19"/>
      <c r="K178" s="18"/>
      <c r="L178" s="19"/>
      <c r="M178" s="18"/>
      <c r="N178" s="19"/>
      <c r="O178" s="20"/>
      <c r="P178" s="21"/>
      <c r="Q178" s="20"/>
      <c r="R178" s="21"/>
      <c r="S178" s="22"/>
    </row>
    <row r="179" spans="1:19" ht="23.25" x14ac:dyDescent="0.35">
      <c r="A179" s="17"/>
      <c r="B179" s="17"/>
      <c r="C179" s="48"/>
      <c r="D179" s="48"/>
      <c r="E179" s="48"/>
      <c r="F179" s="48" t="s">
        <v>177</v>
      </c>
      <c r="G179" s="48"/>
      <c r="H179" s="48"/>
      <c r="I179" s="49">
        <f t="shared" ref="I179:Q179" si="21">ROUND(SUM(I168:I172)+SUM(I177:I178),5)</f>
        <v>10900.71</v>
      </c>
      <c r="J179" s="50">
        <f t="shared" si="21"/>
        <v>0</v>
      </c>
      <c r="K179" s="49">
        <f t="shared" si="21"/>
        <v>10915.09</v>
      </c>
      <c r="L179" s="50">
        <f t="shared" si="21"/>
        <v>0</v>
      </c>
      <c r="M179" s="49">
        <f t="shared" si="21"/>
        <v>8266.11</v>
      </c>
      <c r="N179" s="50">
        <f t="shared" si="21"/>
        <v>0</v>
      </c>
      <c r="O179" s="49">
        <f t="shared" si="21"/>
        <v>11530.19</v>
      </c>
      <c r="P179" s="50">
        <f t="shared" si="21"/>
        <v>0</v>
      </c>
      <c r="Q179" s="49">
        <f t="shared" si="21"/>
        <v>13629.09</v>
      </c>
      <c r="R179" s="21"/>
      <c r="S179" s="22"/>
    </row>
    <row r="180" spans="1:19" ht="23.25" x14ac:dyDescent="0.35">
      <c r="A180" s="17"/>
      <c r="B180" s="17"/>
      <c r="C180" s="17"/>
      <c r="D180" s="17"/>
      <c r="E180" s="17"/>
      <c r="F180" s="17" t="s">
        <v>178</v>
      </c>
      <c r="G180" s="17"/>
      <c r="H180" s="17"/>
      <c r="I180" s="18"/>
      <c r="J180" s="19"/>
      <c r="K180" s="18"/>
      <c r="L180" s="19"/>
      <c r="M180" s="18"/>
      <c r="N180" s="19"/>
      <c r="O180" s="20"/>
      <c r="P180" s="21"/>
      <c r="Q180" s="20"/>
      <c r="R180" s="21"/>
      <c r="S180" s="22"/>
    </row>
    <row r="181" spans="1:19" ht="23.25" x14ac:dyDescent="0.35">
      <c r="A181" s="17"/>
      <c r="B181" s="17"/>
      <c r="C181" s="17"/>
      <c r="D181" s="17"/>
      <c r="E181" s="17"/>
      <c r="F181" s="17"/>
      <c r="G181" s="17" t="s">
        <v>179</v>
      </c>
      <c r="H181" s="17"/>
      <c r="I181" s="18">
        <v>876.07</v>
      </c>
      <c r="J181" s="19"/>
      <c r="K181" s="18">
        <v>0</v>
      </c>
      <c r="L181" s="19"/>
      <c r="M181" s="18">
        <v>0</v>
      </c>
      <c r="N181" s="19"/>
      <c r="O181" s="20">
        <v>1000</v>
      </c>
      <c r="P181" s="21"/>
      <c r="Q181" s="20">
        <v>1000</v>
      </c>
      <c r="R181" s="21"/>
      <c r="S181" s="22"/>
    </row>
    <row r="182" spans="1:19" ht="23.25" x14ac:dyDescent="0.35">
      <c r="A182" s="17"/>
      <c r="B182" s="17"/>
      <c r="C182" s="17"/>
      <c r="D182" s="17"/>
      <c r="E182" s="17"/>
      <c r="F182" s="17"/>
      <c r="G182" s="17" t="s">
        <v>180</v>
      </c>
      <c r="H182" s="17"/>
      <c r="I182" s="18">
        <v>0</v>
      </c>
      <c r="J182" s="19"/>
      <c r="K182" s="18">
        <v>121.31</v>
      </c>
      <c r="L182" s="19"/>
      <c r="M182" s="18">
        <v>8.09</v>
      </c>
      <c r="N182" s="19"/>
      <c r="O182" s="20">
        <v>250</v>
      </c>
      <c r="P182" s="21"/>
      <c r="Q182" s="20">
        <v>250</v>
      </c>
      <c r="R182" s="21"/>
      <c r="S182" s="22"/>
    </row>
    <row r="183" spans="1:19" ht="23.25" x14ac:dyDescent="0.35">
      <c r="A183" s="17"/>
      <c r="B183" s="17"/>
      <c r="C183" s="17"/>
      <c r="D183" s="17"/>
      <c r="E183" s="17"/>
      <c r="F183" s="17"/>
      <c r="G183" s="17" t="s">
        <v>181</v>
      </c>
      <c r="H183" s="17"/>
      <c r="I183" s="18">
        <v>4938.93</v>
      </c>
      <c r="J183" s="19"/>
      <c r="K183" s="18">
        <v>3865.56</v>
      </c>
      <c r="L183" s="19"/>
      <c r="M183" s="18">
        <v>612.49</v>
      </c>
      <c r="N183" s="19"/>
      <c r="O183" s="20">
        <v>4000</v>
      </c>
      <c r="P183" s="21"/>
      <c r="Q183" s="20">
        <v>4000</v>
      </c>
      <c r="R183" s="21"/>
      <c r="S183" s="22"/>
    </row>
    <row r="184" spans="1:19" ht="23.25" x14ac:dyDescent="0.35">
      <c r="A184" s="48"/>
      <c r="B184" s="48"/>
      <c r="C184" s="48"/>
      <c r="D184" s="48"/>
      <c r="E184" s="48"/>
      <c r="F184" s="48" t="s">
        <v>182</v>
      </c>
      <c r="G184" s="48"/>
      <c r="H184" s="48"/>
      <c r="I184" s="49">
        <f t="shared" ref="I184" si="22">ROUND(SUM(I180:I183),5)</f>
        <v>5815</v>
      </c>
      <c r="J184" s="50">
        <f t="shared" ref="J184:P184" si="23">ROUND(SUM(J180:J183),5)</f>
        <v>0</v>
      </c>
      <c r="K184" s="49">
        <f t="shared" ref="K184" si="24">ROUND(SUM(K180:K183),5)</f>
        <v>3986.87</v>
      </c>
      <c r="L184" s="50">
        <f t="shared" si="23"/>
        <v>0</v>
      </c>
      <c r="M184" s="49">
        <f t="shared" ref="M184" si="25">ROUND(SUM(M180:M183),5)</f>
        <v>620.58000000000004</v>
      </c>
      <c r="N184" s="50">
        <f t="shared" si="23"/>
        <v>0</v>
      </c>
      <c r="O184" s="49">
        <f t="shared" ref="O184:Q184" si="26">ROUND(SUM(O180:O183),5)</f>
        <v>5250</v>
      </c>
      <c r="P184" s="50">
        <f t="shared" si="23"/>
        <v>0</v>
      </c>
      <c r="Q184" s="49">
        <f t="shared" si="26"/>
        <v>5250</v>
      </c>
      <c r="R184" s="21"/>
      <c r="S184" s="22"/>
    </row>
    <row r="185" spans="1:19" ht="23.25" x14ac:dyDescent="0.35">
      <c r="A185" s="17"/>
      <c r="B185" s="17"/>
      <c r="C185" s="17"/>
      <c r="D185" s="17"/>
      <c r="E185" s="17"/>
      <c r="F185" s="17" t="s">
        <v>183</v>
      </c>
      <c r="G185" s="17"/>
      <c r="H185" s="17"/>
      <c r="I185" s="18"/>
      <c r="J185" s="19"/>
      <c r="K185" s="18"/>
      <c r="L185" s="19"/>
      <c r="M185" s="18"/>
      <c r="N185" s="19"/>
      <c r="O185" s="20"/>
      <c r="P185" s="21"/>
      <c r="Q185" s="20"/>
      <c r="R185" s="21"/>
      <c r="S185" s="22"/>
    </row>
    <row r="186" spans="1:19" ht="23.25" x14ac:dyDescent="0.35">
      <c r="A186" s="17"/>
      <c r="B186" s="17"/>
      <c r="C186" s="17"/>
      <c r="D186" s="17"/>
      <c r="E186" s="17"/>
      <c r="F186" s="17"/>
      <c r="G186" s="17" t="s">
        <v>184</v>
      </c>
      <c r="H186" s="17"/>
      <c r="I186" s="18">
        <v>2665.31</v>
      </c>
      <c r="J186" s="19"/>
      <c r="K186" s="18">
        <v>2355.1999999999998</v>
      </c>
      <c r="L186" s="19"/>
      <c r="M186" s="18">
        <v>1805.06</v>
      </c>
      <c r="N186" s="19"/>
      <c r="O186" s="20">
        <v>3200</v>
      </c>
      <c r="P186" s="21"/>
      <c r="Q186" s="20">
        <v>3200</v>
      </c>
      <c r="R186" s="21"/>
      <c r="S186" s="22"/>
    </row>
    <row r="187" spans="1:19" ht="23.25" x14ac:dyDescent="0.35">
      <c r="A187" s="17"/>
      <c r="B187" s="17"/>
      <c r="C187" s="17"/>
      <c r="D187" s="17"/>
      <c r="E187" s="17"/>
      <c r="F187" s="17"/>
      <c r="G187" s="17" t="s">
        <v>185</v>
      </c>
      <c r="H187" s="17"/>
      <c r="I187" s="18">
        <v>4820.09</v>
      </c>
      <c r="J187" s="19"/>
      <c r="K187" s="18">
        <v>4644.18</v>
      </c>
      <c r="L187" s="19"/>
      <c r="M187" s="18">
        <v>3616.21</v>
      </c>
      <c r="N187" s="19"/>
      <c r="O187" s="20">
        <v>6500</v>
      </c>
      <c r="P187" s="21"/>
      <c r="Q187" s="20">
        <v>6500</v>
      </c>
      <c r="R187" s="21"/>
      <c r="S187" s="22"/>
    </row>
    <row r="188" spans="1:19" ht="23.25" x14ac:dyDescent="0.35">
      <c r="A188" s="17"/>
      <c r="B188" s="17"/>
      <c r="C188" s="17"/>
      <c r="D188" s="17"/>
      <c r="E188" s="17"/>
      <c r="F188" s="17"/>
      <c r="G188" s="17" t="s">
        <v>186</v>
      </c>
      <c r="H188" s="17"/>
      <c r="I188" s="18">
        <v>2057.1</v>
      </c>
      <c r="J188" s="19"/>
      <c r="K188" s="18">
        <v>3501.24</v>
      </c>
      <c r="L188" s="19"/>
      <c r="M188" s="18">
        <v>8328.0300000000007</v>
      </c>
      <c r="N188" s="19"/>
      <c r="O188" s="20">
        <v>13740.16</v>
      </c>
      <c r="P188" s="21"/>
      <c r="Q188" s="20">
        <v>8000</v>
      </c>
      <c r="R188" s="21"/>
      <c r="S188" s="22"/>
    </row>
    <row r="189" spans="1:19" ht="23.25" x14ac:dyDescent="0.35">
      <c r="A189" s="17"/>
      <c r="B189" s="17"/>
      <c r="C189" s="17"/>
      <c r="D189" s="17"/>
      <c r="E189" s="17"/>
      <c r="F189" s="17"/>
      <c r="G189" s="17" t="s">
        <v>187</v>
      </c>
      <c r="H189" s="17"/>
      <c r="I189" s="18">
        <v>8380.02</v>
      </c>
      <c r="J189" s="19"/>
      <c r="K189" s="18">
        <v>9148.7999999999993</v>
      </c>
      <c r="L189" s="19"/>
      <c r="M189" s="18">
        <v>6417.25</v>
      </c>
      <c r="N189" s="19"/>
      <c r="O189" s="20">
        <v>10000</v>
      </c>
      <c r="P189" s="21"/>
      <c r="Q189" s="20">
        <v>10000</v>
      </c>
      <c r="R189" s="21"/>
      <c r="S189" s="22"/>
    </row>
    <row r="190" spans="1:19" ht="23.25" x14ac:dyDescent="0.35">
      <c r="A190" s="17"/>
      <c r="B190" s="48"/>
      <c r="C190" s="48"/>
      <c r="D190" s="48"/>
      <c r="E190" s="48"/>
      <c r="F190" s="48" t="s">
        <v>188</v>
      </c>
      <c r="G190" s="48"/>
      <c r="H190" s="48"/>
      <c r="I190" s="49">
        <f t="shared" ref="I190:Q190" si="27">ROUND(SUM(I185:I189),5)</f>
        <v>17922.52</v>
      </c>
      <c r="J190" s="50">
        <f t="shared" si="27"/>
        <v>0</v>
      </c>
      <c r="K190" s="49">
        <f t="shared" si="27"/>
        <v>19649.419999999998</v>
      </c>
      <c r="L190" s="50">
        <f t="shared" si="27"/>
        <v>0</v>
      </c>
      <c r="M190" s="49">
        <f t="shared" si="27"/>
        <v>20166.55</v>
      </c>
      <c r="N190" s="50">
        <f t="shared" si="27"/>
        <v>0</v>
      </c>
      <c r="O190" s="49">
        <f t="shared" si="27"/>
        <v>33440.160000000003</v>
      </c>
      <c r="P190" s="51"/>
      <c r="Q190" s="49">
        <f t="shared" si="27"/>
        <v>27700</v>
      </c>
      <c r="R190" s="21"/>
      <c r="S190" s="22"/>
    </row>
    <row r="191" spans="1:19" ht="23.25" x14ac:dyDescent="0.35">
      <c r="A191" s="17"/>
      <c r="B191" s="17"/>
      <c r="C191" s="17"/>
      <c r="D191" s="17"/>
      <c r="E191" s="17"/>
      <c r="F191" s="17" t="s">
        <v>189</v>
      </c>
      <c r="G191" s="17"/>
      <c r="H191" s="17"/>
      <c r="I191" s="18"/>
      <c r="J191" s="19"/>
      <c r="K191" s="18"/>
      <c r="L191" s="19"/>
      <c r="M191" s="18"/>
      <c r="N191" s="19"/>
      <c r="O191" s="20"/>
      <c r="P191" s="21"/>
      <c r="Q191" s="20"/>
      <c r="R191" s="21"/>
      <c r="S191" s="22"/>
    </row>
    <row r="192" spans="1:19" ht="23.25" x14ac:dyDescent="0.35">
      <c r="A192" s="17"/>
      <c r="B192" s="17"/>
      <c r="C192" s="17"/>
      <c r="D192" s="17"/>
      <c r="E192" s="17"/>
      <c r="F192" s="17"/>
      <c r="G192" s="17" t="s">
        <v>190</v>
      </c>
      <c r="H192" s="17"/>
      <c r="I192" s="18"/>
      <c r="J192" s="19"/>
      <c r="K192" s="18"/>
      <c r="L192" s="19"/>
      <c r="M192" s="18"/>
      <c r="N192" s="19"/>
      <c r="O192" s="20"/>
      <c r="P192" s="21"/>
      <c r="Q192" s="20"/>
      <c r="R192" s="21"/>
      <c r="S192" s="22"/>
    </row>
    <row r="193" spans="1:19" ht="23.25" x14ac:dyDescent="0.35">
      <c r="A193" s="17"/>
      <c r="B193" s="17"/>
      <c r="C193" s="17"/>
      <c r="D193" s="17"/>
      <c r="E193" s="17"/>
      <c r="F193" s="17"/>
      <c r="G193" s="17"/>
      <c r="H193" s="17" t="s">
        <v>191</v>
      </c>
      <c r="I193" s="18">
        <v>4980.79</v>
      </c>
      <c r="J193" s="19"/>
      <c r="K193" s="18">
        <v>4676.76</v>
      </c>
      <c r="L193" s="19"/>
      <c r="M193" s="18">
        <v>4876.2299999999996</v>
      </c>
      <c r="N193" s="19"/>
      <c r="O193" s="20">
        <v>5000</v>
      </c>
      <c r="P193" s="21"/>
      <c r="Q193" s="20">
        <v>5500</v>
      </c>
      <c r="R193" s="21"/>
      <c r="S193" s="22" t="s">
        <v>427</v>
      </c>
    </row>
    <row r="194" spans="1:19" ht="23.25" x14ac:dyDescent="0.35">
      <c r="A194" s="17"/>
      <c r="B194" s="17"/>
      <c r="C194" s="17"/>
      <c r="D194" s="17"/>
      <c r="E194" s="17"/>
      <c r="F194" s="17"/>
      <c r="G194" s="17"/>
      <c r="H194" s="17" t="s">
        <v>192</v>
      </c>
      <c r="I194" s="18">
        <v>1054.0899999999999</v>
      </c>
      <c r="J194" s="19"/>
      <c r="K194" s="18">
        <v>1255.75</v>
      </c>
      <c r="L194" s="19"/>
      <c r="M194" s="18">
        <v>1320.65</v>
      </c>
      <c r="N194" s="19"/>
      <c r="O194" s="20">
        <v>1312.5</v>
      </c>
      <c r="P194" s="21"/>
      <c r="Q194" s="20">
        <v>1400</v>
      </c>
      <c r="R194" s="21"/>
      <c r="S194" s="22"/>
    </row>
    <row r="195" spans="1:19" ht="23.25" x14ac:dyDescent="0.35">
      <c r="A195" s="17"/>
      <c r="B195" s="17"/>
      <c r="C195" s="17"/>
      <c r="D195" s="17"/>
      <c r="E195" s="17"/>
      <c r="F195" s="17"/>
      <c r="G195" s="17"/>
      <c r="H195" s="17" t="s">
        <v>193</v>
      </c>
      <c r="I195" s="18">
        <v>5187</v>
      </c>
      <c r="J195" s="19"/>
      <c r="K195" s="18">
        <v>5224.8</v>
      </c>
      <c r="L195" s="19"/>
      <c r="M195" s="18">
        <v>5948.31</v>
      </c>
      <c r="N195" s="19"/>
      <c r="O195" s="20">
        <v>6247.5</v>
      </c>
      <c r="P195" s="21"/>
      <c r="Q195" s="20">
        <v>6300</v>
      </c>
      <c r="R195" s="21"/>
      <c r="S195" s="22"/>
    </row>
    <row r="196" spans="1:19" ht="23.25" x14ac:dyDescent="0.35">
      <c r="A196" s="48"/>
      <c r="B196" s="48"/>
      <c r="C196" s="48"/>
      <c r="D196" s="48"/>
      <c r="E196" s="48"/>
      <c r="F196" s="48"/>
      <c r="G196" s="48" t="s">
        <v>194</v>
      </c>
      <c r="H196" s="48"/>
      <c r="I196" s="49">
        <f t="shared" ref="I196:Q196" si="28">ROUND(SUM(I192:I195),5)</f>
        <v>11221.88</v>
      </c>
      <c r="J196" s="50">
        <f t="shared" si="28"/>
        <v>0</v>
      </c>
      <c r="K196" s="49">
        <f t="shared" si="28"/>
        <v>11157.31</v>
      </c>
      <c r="L196" s="50">
        <f t="shared" si="28"/>
        <v>0</v>
      </c>
      <c r="M196" s="49">
        <f t="shared" si="28"/>
        <v>12145.19</v>
      </c>
      <c r="N196" s="50">
        <f t="shared" si="28"/>
        <v>0</v>
      </c>
      <c r="O196" s="49">
        <f t="shared" si="28"/>
        <v>12560</v>
      </c>
      <c r="P196" s="50">
        <f t="shared" si="28"/>
        <v>0</v>
      </c>
      <c r="Q196" s="49">
        <f t="shared" si="28"/>
        <v>13200</v>
      </c>
      <c r="R196" s="21"/>
      <c r="S196" s="22"/>
    </row>
    <row r="197" spans="1:19" ht="23.25" x14ac:dyDescent="0.35">
      <c r="A197" s="17"/>
      <c r="B197" s="17"/>
      <c r="C197" s="17"/>
      <c r="D197" s="17"/>
      <c r="E197" s="17"/>
      <c r="F197" s="17"/>
      <c r="G197" s="17" t="s">
        <v>195</v>
      </c>
      <c r="H197" s="17"/>
      <c r="I197" s="18"/>
      <c r="J197" s="19"/>
      <c r="K197" s="18"/>
      <c r="L197" s="19"/>
      <c r="M197" s="18"/>
      <c r="N197" s="19"/>
      <c r="O197" s="20"/>
      <c r="P197" s="21"/>
      <c r="Q197" s="20"/>
      <c r="R197" s="21"/>
      <c r="S197" s="22"/>
    </row>
    <row r="198" spans="1:19" ht="23.25" x14ac:dyDescent="0.35">
      <c r="A198" s="17"/>
      <c r="B198" s="17"/>
      <c r="C198" s="17"/>
      <c r="D198" s="17"/>
      <c r="E198" s="17"/>
      <c r="F198" s="17"/>
      <c r="G198" s="17"/>
      <c r="H198" s="17" t="s">
        <v>196</v>
      </c>
      <c r="I198" s="18">
        <v>10347.01</v>
      </c>
      <c r="J198" s="19"/>
      <c r="K198" s="18">
        <v>10667.44</v>
      </c>
      <c r="L198" s="19"/>
      <c r="M198" s="18">
        <v>10565.17</v>
      </c>
      <c r="N198" s="19"/>
      <c r="O198" s="20">
        <v>11000</v>
      </c>
      <c r="P198" s="21"/>
      <c r="Q198" s="20">
        <v>11500</v>
      </c>
      <c r="R198" s="21"/>
      <c r="S198" s="22"/>
    </row>
    <row r="199" spans="1:19" ht="23.25" x14ac:dyDescent="0.35">
      <c r="A199" s="17"/>
      <c r="B199" s="17"/>
      <c r="C199" s="17"/>
      <c r="D199" s="17"/>
      <c r="E199" s="17"/>
      <c r="F199" s="17"/>
      <c r="G199" s="17"/>
      <c r="H199" s="17" t="s">
        <v>197</v>
      </c>
      <c r="I199" s="18">
        <v>1237.4100000000001</v>
      </c>
      <c r="J199" s="19"/>
      <c r="K199" s="18">
        <v>1255.75</v>
      </c>
      <c r="L199" s="19"/>
      <c r="M199" s="18">
        <v>1320.65</v>
      </c>
      <c r="N199" s="19"/>
      <c r="O199" s="20">
        <v>1312.5</v>
      </c>
      <c r="P199" s="21"/>
      <c r="Q199" s="20">
        <v>1400</v>
      </c>
      <c r="R199" s="21"/>
      <c r="S199" s="22"/>
    </row>
    <row r="200" spans="1:19" ht="23.25" x14ac:dyDescent="0.35">
      <c r="A200" s="17"/>
      <c r="B200" s="17"/>
      <c r="C200" s="17"/>
      <c r="D200" s="17"/>
      <c r="E200" s="17"/>
      <c r="F200" s="17"/>
      <c r="G200" s="17"/>
      <c r="H200" s="17" t="s">
        <v>198</v>
      </c>
      <c r="I200" s="18">
        <v>3263</v>
      </c>
      <c r="J200" s="19"/>
      <c r="K200" s="18">
        <v>3284.16</v>
      </c>
      <c r="L200" s="19"/>
      <c r="M200" s="18">
        <v>3734.98</v>
      </c>
      <c r="N200" s="19"/>
      <c r="O200" s="20">
        <v>3927</v>
      </c>
      <c r="P200" s="21"/>
      <c r="Q200" s="20">
        <v>4000</v>
      </c>
      <c r="R200" s="21"/>
      <c r="S200" s="22"/>
    </row>
    <row r="201" spans="1:19" ht="23.25" x14ac:dyDescent="0.35">
      <c r="A201" s="48"/>
      <c r="B201" s="48"/>
      <c r="C201" s="48"/>
      <c r="D201" s="48"/>
      <c r="E201" s="48"/>
      <c r="F201" s="48"/>
      <c r="G201" s="48" t="s">
        <v>199</v>
      </c>
      <c r="H201" s="48"/>
      <c r="I201" s="49">
        <f t="shared" ref="I201:Q201" si="29">ROUND(SUM(I197:I200),5)</f>
        <v>14847.42</v>
      </c>
      <c r="J201" s="50">
        <f t="shared" si="29"/>
        <v>0</v>
      </c>
      <c r="K201" s="49">
        <f t="shared" si="29"/>
        <v>15207.35</v>
      </c>
      <c r="L201" s="50">
        <f t="shared" si="29"/>
        <v>0</v>
      </c>
      <c r="M201" s="49">
        <f t="shared" si="29"/>
        <v>15620.8</v>
      </c>
      <c r="N201" s="50">
        <f t="shared" si="29"/>
        <v>0</v>
      </c>
      <c r="O201" s="49">
        <f t="shared" si="29"/>
        <v>16239.5</v>
      </c>
      <c r="P201" s="50">
        <f t="shared" si="29"/>
        <v>0</v>
      </c>
      <c r="Q201" s="49">
        <f t="shared" si="29"/>
        <v>16900</v>
      </c>
      <c r="R201" s="21"/>
      <c r="S201" s="22"/>
    </row>
    <row r="202" spans="1:19" ht="23.25" x14ac:dyDescent="0.35">
      <c r="A202" s="17"/>
      <c r="B202" s="17"/>
      <c r="C202" s="17"/>
      <c r="D202" s="17"/>
      <c r="E202" s="17"/>
      <c r="F202" s="17"/>
      <c r="G202" s="17" t="s">
        <v>200</v>
      </c>
      <c r="H202" s="17"/>
      <c r="I202" s="18"/>
      <c r="J202" s="19"/>
      <c r="K202" s="18"/>
      <c r="L202" s="19"/>
      <c r="M202" s="18"/>
      <c r="N202" s="19"/>
      <c r="O202" s="20"/>
      <c r="P202" s="21"/>
      <c r="Q202" s="20"/>
      <c r="R202" s="21"/>
      <c r="S202" s="22"/>
    </row>
    <row r="203" spans="1:19" ht="23.25" x14ac:dyDescent="0.35">
      <c r="A203" s="17"/>
      <c r="B203" s="17"/>
      <c r="C203" s="17"/>
      <c r="D203" s="17"/>
      <c r="E203" s="17"/>
      <c r="F203" s="17"/>
      <c r="G203" s="17"/>
      <c r="H203" s="17" t="s">
        <v>201</v>
      </c>
      <c r="I203" s="18">
        <v>3462.2</v>
      </c>
      <c r="J203" s="19"/>
      <c r="K203" s="18">
        <v>4666.8</v>
      </c>
      <c r="L203" s="19"/>
      <c r="M203" s="18">
        <v>5221.2299999999996</v>
      </c>
      <c r="N203" s="19"/>
      <c r="O203" s="20">
        <v>5000</v>
      </c>
      <c r="P203" s="21"/>
      <c r="Q203" s="20">
        <v>5600</v>
      </c>
      <c r="R203" s="21"/>
      <c r="S203" s="22"/>
    </row>
    <row r="204" spans="1:19" ht="23.25" x14ac:dyDescent="0.35">
      <c r="A204" s="17"/>
      <c r="B204" s="17"/>
      <c r="C204" s="17"/>
      <c r="D204" s="17"/>
      <c r="E204" s="17"/>
      <c r="F204" s="17"/>
      <c r="G204" s="17"/>
      <c r="H204" s="17" t="s">
        <v>202</v>
      </c>
      <c r="I204" s="18">
        <v>2291.5</v>
      </c>
      <c r="J204" s="19"/>
      <c r="K204" s="18">
        <v>2511.5</v>
      </c>
      <c r="L204" s="19"/>
      <c r="M204" s="18">
        <v>2978.48</v>
      </c>
      <c r="N204" s="19"/>
      <c r="O204" s="20">
        <v>2985</v>
      </c>
      <c r="P204" s="21"/>
      <c r="Q204" s="20">
        <v>3200</v>
      </c>
      <c r="R204" s="21"/>
      <c r="S204" s="22"/>
    </row>
    <row r="205" spans="1:19" ht="23.25" x14ac:dyDescent="0.35">
      <c r="A205" s="17"/>
      <c r="B205" s="17"/>
      <c r="C205" s="17"/>
      <c r="D205" s="17"/>
      <c r="E205" s="17"/>
      <c r="F205" s="17"/>
      <c r="G205" s="17"/>
      <c r="H205" s="17" t="s">
        <v>203</v>
      </c>
      <c r="I205" s="18">
        <v>7930.67</v>
      </c>
      <c r="J205" s="19"/>
      <c r="K205" s="18">
        <v>8466.0400000000009</v>
      </c>
      <c r="L205" s="19"/>
      <c r="M205" s="18">
        <v>8286.2999999999993</v>
      </c>
      <c r="N205" s="19"/>
      <c r="O205" s="20">
        <v>8000</v>
      </c>
      <c r="P205" s="21"/>
      <c r="Q205" s="20">
        <v>8500</v>
      </c>
      <c r="R205" s="21"/>
      <c r="S205" s="22"/>
    </row>
    <row r="206" spans="1:19" ht="23.25" x14ac:dyDescent="0.35">
      <c r="A206" s="17"/>
      <c r="B206" s="17"/>
      <c r="C206" s="17"/>
      <c r="D206" s="17"/>
      <c r="E206" s="17"/>
      <c r="F206" s="17"/>
      <c r="G206" s="17"/>
      <c r="H206" s="17" t="s">
        <v>204</v>
      </c>
      <c r="I206" s="18">
        <v>0</v>
      </c>
      <c r="J206" s="19"/>
      <c r="K206" s="18">
        <v>0</v>
      </c>
      <c r="L206" s="19"/>
      <c r="M206" s="18"/>
      <c r="N206" s="19"/>
      <c r="O206" s="20"/>
      <c r="P206" s="21"/>
      <c r="Q206" s="20">
        <v>23720.62</v>
      </c>
      <c r="R206" s="21"/>
      <c r="S206" s="61" t="s">
        <v>430</v>
      </c>
    </row>
    <row r="207" spans="1:19" ht="23.25" x14ac:dyDescent="0.35">
      <c r="A207" s="17"/>
      <c r="B207" s="48"/>
      <c r="C207" s="48"/>
      <c r="D207" s="48"/>
      <c r="E207" s="48"/>
      <c r="F207" s="48"/>
      <c r="G207" s="48" t="s">
        <v>205</v>
      </c>
      <c r="H207" s="48"/>
      <c r="I207" s="49">
        <f t="shared" ref="I207:Q207" si="30">ROUND(SUM(I202:I206),5)</f>
        <v>13684.37</v>
      </c>
      <c r="J207" s="50">
        <f t="shared" si="30"/>
        <v>0</v>
      </c>
      <c r="K207" s="49">
        <f t="shared" si="30"/>
        <v>15644.34</v>
      </c>
      <c r="L207" s="50">
        <f t="shared" si="30"/>
        <v>0</v>
      </c>
      <c r="M207" s="49">
        <f t="shared" si="30"/>
        <v>16486.009999999998</v>
      </c>
      <c r="N207" s="50">
        <f t="shared" si="30"/>
        <v>0</v>
      </c>
      <c r="O207" s="49">
        <f t="shared" si="30"/>
        <v>15985</v>
      </c>
      <c r="P207" s="50">
        <f t="shared" si="30"/>
        <v>0</v>
      </c>
      <c r="Q207" s="49">
        <f t="shared" si="30"/>
        <v>41020.620000000003</v>
      </c>
      <c r="R207" s="21"/>
      <c r="S207" s="22"/>
    </row>
    <row r="208" spans="1:19" ht="23.25" x14ac:dyDescent="0.35">
      <c r="A208" s="17"/>
      <c r="B208" s="17"/>
      <c r="C208" s="48"/>
      <c r="D208" s="48"/>
      <c r="E208" s="48"/>
      <c r="F208" s="48" t="s">
        <v>206</v>
      </c>
      <c r="G208" s="48"/>
      <c r="H208" s="48"/>
      <c r="I208" s="49">
        <f t="shared" ref="I208:Q208" si="31">ROUND(I191+I196+I201+I207,5)</f>
        <v>39753.67</v>
      </c>
      <c r="J208" s="50">
        <f t="shared" si="31"/>
        <v>0</v>
      </c>
      <c r="K208" s="49">
        <f t="shared" si="31"/>
        <v>42009</v>
      </c>
      <c r="L208" s="50">
        <f t="shared" si="31"/>
        <v>0</v>
      </c>
      <c r="M208" s="49">
        <f t="shared" si="31"/>
        <v>44252</v>
      </c>
      <c r="N208" s="50">
        <f t="shared" si="31"/>
        <v>0</v>
      </c>
      <c r="O208" s="49">
        <f t="shared" si="31"/>
        <v>44784.5</v>
      </c>
      <c r="P208" s="50">
        <f t="shared" si="31"/>
        <v>0</v>
      </c>
      <c r="Q208" s="49">
        <f t="shared" si="31"/>
        <v>71120.62</v>
      </c>
      <c r="R208" s="21"/>
      <c r="S208" s="22"/>
    </row>
    <row r="209" spans="1:19" ht="23.25" x14ac:dyDescent="0.35">
      <c r="A209" s="48"/>
      <c r="B209" s="48"/>
      <c r="C209" s="48"/>
      <c r="D209" s="48"/>
      <c r="E209" s="48" t="s">
        <v>207</v>
      </c>
      <c r="F209" s="48"/>
      <c r="G209" s="48"/>
      <c r="H209" s="48"/>
      <c r="I209" s="49">
        <f t="shared" ref="I209:Q209" si="32">ROUND(SUM(I105:I110)+SUM(I114:I123)+I131+I141+I151+I159+I167+I179+I184+I190+I208,5)</f>
        <v>254967.76</v>
      </c>
      <c r="J209" s="50">
        <f t="shared" si="32"/>
        <v>0</v>
      </c>
      <c r="K209" s="49">
        <f t="shared" si="32"/>
        <v>250968.28</v>
      </c>
      <c r="L209" s="50">
        <f t="shared" si="32"/>
        <v>0</v>
      </c>
      <c r="M209" s="49">
        <f t="shared" si="32"/>
        <v>226122.99</v>
      </c>
      <c r="N209" s="50">
        <f t="shared" si="32"/>
        <v>0</v>
      </c>
      <c r="O209" s="49">
        <f t="shared" si="32"/>
        <v>319536.71999999997</v>
      </c>
      <c r="P209" s="50">
        <f t="shared" si="32"/>
        <v>0</v>
      </c>
      <c r="Q209" s="49">
        <f t="shared" si="32"/>
        <v>316356.43</v>
      </c>
      <c r="R209" s="21"/>
      <c r="S209" s="22"/>
    </row>
    <row r="210" spans="1:19" ht="23.25" x14ac:dyDescent="0.35">
      <c r="A210" s="29"/>
      <c r="B210" s="29"/>
      <c r="C210" s="29"/>
      <c r="D210" s="29"/>
      <c r="E210" s="29" t="s">
        <v>208</v>
      </c>
      <c r="F210" s="29"/>
      <c r="G210" s="29"/>
      <c r="H210" s="29"/>
      <c r="I210" s="30"/>
      <c r="J210" s="19"/>
      <c r="K210" s="30"/>
      <c r="L210" s="19"/>
      <c r="M210" s="30"/>
      <c r="N210" s="19"/>
      <c r="O210" s="31"/>
      <c r="P210" s="21"/>
      <c r="Q210" s="31"/>
      <c r="R210" s="21"/>
      <c r="S210" s="22"/>
    </row>
    <row r="211" spans="1:19" ht="23.25" x14ac:dyDescent="0.35">
      <c r="A211" s="29"/>
      <c r="B211" s="29"/>
      <c r="C211" s="29"/>
      <c r="D211" s="29"/>
      <c r="E211" s="29"/>
      <c r="F211" s="29" t="s">
        <v>209</v>
      </c>
      <c r="G211" s="29"/>
      <c r="H211" s="29"/>
      <c r="I211" s="30"/>
      <c r="J211" s="19"/>
      <c r="K211" s="30"/>
      <c r="L211" s="19"/>
      <c r="M211" s="30"/>
      <c r="N211" s="19"/>
      <c r="O211" s="31"/>
      <c r="P211" s="21"/>
      <c r="Q211" s="31"/>
      <c r="R211" s="21"/>
      <c r="S211" s="22" t="s">
        <v>210</v>
      </c>
    </row>
    <row r="212" spans="1:19" ht="23.25" x14ac:dyDescent="0.35">
      <c r="A212" s="29"/>
      <c r="B212" s="29"/>
      <c r="C212" s="29"/>
      <c r="D212" s="29"/>
      <c r="E212" s="29"/>
      <c r="F212" s="29"/>
      <c r="G212" s="29" t="s">
        <v>211</v>
      </c>
      <c r="H212" s="29"/>
      <c r="I212" s="30">
        <v>242850.03</v>
      </c>
      <c r="J212" s="19"/>
      <c r="K212" s="30">
        <v>272911.48</v>
      </c>
      <c r="L212" s="19"/>
      <c r="M212" s="30">
        <v>228563.94</v>
      </c>
      <c r="N212" s="19"/>
      <c r="O212" s="31">
        <v>290105.83</v>
      </c>
      <c r="P212" s="21"/>
      <c r="Q212" s="31">
        <v>287237.09999999998</v>
      </c>
      <c r="R212" s="21"/>
      <c r="S212" s="22" t="s">
        <v>212</v>
      </c>
    </row>
    <row r="213" spans="1:19" ht="23.25" x14ac:dyDescent="0.35">
      <c r="A213" s="29"/>
      <c r="B213" s="29"/>
      <c r="C213" s="29"/>
      <c r="D213" s="29"/>
      <c r="E213" s="29"/>
      <c r="F213" s="29"/>
      <c r="G213" s="29" t="s">
        <v>213</v>
      </c>
      <c r="H213" s="29"/>
      <c r="I213" s="30">
        <v>32291.53</v>
      </c>
      <c r="J213" s="19"/>
      <c r="K213" s="30">
        <v>26596.21</v>
      </c>
      <c r="L213" s="19"/>
      <c r="M213" s="30">
        <v>19237.82</v>
      </c>
      <c r="N213" s="19"/>
      <c r="O213" s="31">
        <v>29968</v>
      </c>
      <c r="P213" s="21"/>
      <c r="Q213" s="31">
        <v>30567.360000000001</v>
      </c>
      <c r="R213" s="21"/>
      <c r="S213" s="22"/>
    </row>
    <row r="214" spans="1:19" ht="23.25" x14ac:dyDescent="0.35">
      <c r="A214" s="29"/>
      <c r="B214" s="29"/>
      <c r="C214" s="29"/>
      <c r="D214" s="29"/>
      <c r="E214" s="29"/>
      <c r="F214" s="29"/>
      <c r="G214" s="29" t="s">
        <v>214</v>
      </c>
      <c r="H214" s="29"/>
      <c r="I214" s="30">
        <v>1140</v>
      </c>
      <c r="J214" s="19"/>
      <c r="K214" s="30">
        <v>0</v>
      </c>
      <c r="L214" s="19"/>
      <c r="M214" s="30">
        <v>0</v>
      </c>
      <c r="N214" s="19"/>
      <c r="O214" s="31"/>
      <c r="P214" s="21"/>
      <c r="Q214" s="31">
        <v>0</v>
      </c>
      <c r="R214" s="21"/>
      <c r="S214" s="22"/>
    </row>
    <row r="215" spans="1:19" ht="23.25" x14ac:dyDescent="0.35">
      <c r="A215" s="29"/>
      <c r="B215" s="29"/>
      <c r="C215" s="29"/>
      <c r="D215" s="29"/>
      <c r="E215" s="29"/>
      <c r="F215" s="29"/>
      <c r="G215" s="29" t="s">
        <v>215</v>
      </c>
      <c r="H215" s="29"/>
      <c r="I215" s="30">
        <v>37188.550000000003</v>
      </c>
      <c r="J215" s="19"/>
      <c r="K215" s="30">
        <v>37929.870000000003</v>
      </c>
      <c r="L215" s="19"/>
      <c r="M215" s="30">
        <v>29635.84</v>
      </c>
      <c r="N215" s="19"/>
      <c r="O215" s="31">
        <v>39258.120000000003</v>
      </c>
      <c r="P215" s="21"/>
      <c r="Q215" s="31">
        <v>40043.279999999999</v>
      </c>
      <c r="R215" s="21"/>
      <c r="S215" s="22"/>
    </row>
    <row r="216" spans="1:19" ht="23.25" x14ac:dyDescent="0.35">
      <c r="A216" s="29"/>
      <c r="B216" s="29"/>
      <c r="C216" s="29"/>
      <c r="D216" s="29"/>
      <c r="E216" s="29"/>
      <c r="F216" s="29"/>
      <c r="G216" s="29" t="s">
        <v>216</v>
      </c>
      <c r="H216" s="29"/>
      <c r="I216" s="30">
        <v>20692.310000000001</v>
      </c>
      <c r="J216" s="19"/>
      <c r="K216" s="30">
        <v>18582</v>
      </c>
      <c r="L216" s="19"/>
      <c r="M216" s="30">
        <v>9887.65</v>
      </c>
      <c r="N216" s="19"/>
      <c r="O216" s="31">
        <v>20000</v>
      </c>
      <c r="P216" s="21"/>
      <c r="Q216" s="31">
        <v>20000</v>
      </c>
      <c r="R216" s="21"/>
      <c r="S216" s="22" t="s">
        <v>435</v>
      </c>
    </row>
    <row r="217" spans="1:19" ht="23.25" x14ac:dyDescent="0.35">
      <c r="A217" s="29"/>
      <c r="B217" s="29"/>
      <c r="C217" s="29"/>
      <c r="D217" s="29"/>
      <c r="E217" s="29"/>
      <c r="F217" s="29"/>
      <c r="G217" s="29" t="s">
        <v>217</v>
      </c>
      <c r="H217" s="29"/>
      <c r="I217" s="30">
        <v>26597.85</v>
      </c>
      <c r="J217" s="19"/>
      <c r="K217" s="30">
        <v>46420.89</v>
      </c>
      <c r="L217" s="19"/>
      <c r="M217" s="30">
        <v>902.88</v>
      </c>
      <c r="N217" s="19"/>
      <c r="O217" s="31">
        <v>10300</v>
      </c>
      <c r="P217" s="21"/>
      <c r="Q217" s="31">
        <v>10300</v>
      </c>
      <c r="R217" s="21"/>
      <c r="S217" s="32"/>
    </row>
    <row r="218" spans="1:19" ht="23.25" x14ac:dyDescent="0.35">
      <c r="A218" s="29"/>
      <c r="B218" s="29"/>
      <c r="C218" s="29"/>
      <c r="D218" s="29"/>
      <c r="E218" s="29"/>
      <c r="F218" s="29"/>
      <c r="G218" s="29" t="s">
        <v>218</v>
      </c>
      <c r="H218" s="29"/>
      <c r="I218" s="30">
        <v>32197.759999999998</v>
      </c>
      <c r="J218" s="19"/>
      <c r="K218" s="30">
        <v>30312</v>
      </c>
      <c r="L218" s="19"/>
      <c r="M218" s="30">
        <v>12967.3</v>
      </c>
      <c r="N218" s="19"/>
      <c r="O218" s="31">
        <v>28993.77</v>
      </c>
      <c r="P218" s="21"/>
      <c r="Q218" s="31">
        <v>29573.65</v>
      </c>
      <c r="R218" s="21"/>
      <c r="S218" s="32" t="s">
        <v>219</v>
      </c>
    </row>
    <row r="219" spans="1:19" ht="23.25" x14ac:dyDescent="0.35">
      <c r="A219" s="29"/>
      <c r="B219" s="29"/>
      <c r="C219" s="29"/>
      <c r="D219" s="29"/>
      <c r="E219" s="29"/>
      <c r="F219" s="29"/>
      <c r="G219" s="29" t="s">
        <v>220</v>
      </c>
      <c r="H219" s="29"/>
      <c r="I219" s="30">
        <v>24364.36</v>
      </c>
      <c r="J219" s="19"/>
      <c r="K219" s="30">
        <v>22074.94</v>
      </c>
      <c r="L219" s="19"/>
      <c r="M219" s="30">
        <v>13782.7</v>
      </c>
      <c r="N219" s="19"/>
      <c r="O219" s="31">
        <v>14459.96</v>
      </c>
      <c r="P219" s="21"/>
      <c r="Q219" s="31">
        <v>17368.32</v>
      </c>
      <c r="R219" s="21"/>
      <c r="S219" s="22"/>
    </row>
    <row r="220" spans="1:19" ht="23.25" x14ac:dyDescent="0.35">
      <c r="A220" s="29"/>
      <c r="B220" s="29"/>
      <c r="C220" s="29"/>
      <c r="D220" s="29"/>
      <c r="E220" s="29"/>
      <c r="F220" s="29"/>
      <c r="G220" s="29" t="s">
        <v>221</v>
      </c>
      <c r="H220" s="29"/>
      <c r="I220" s="30">
        <v>7993.99</v>
      </c>
      <c r="J220" s="19"/>
      <c r="K220" s="30">
        <v>5710.53</v>
      </c>
      <c r="L220" s="19"/>
      <c r="M220" s="30">
        <v>5858.47</v>
      </c>
      <c r="N220" s="19"/>
      <c r="O220" s="31">
        <v>6793.49</v>
      </c>
      <c r="P220" s="21"/>
      <c r="Q220" s="31">
        <v>5976.23</v>
      </c>
      <c r="R220" s="21"/>
      <c r="S220" s="22"/>
    </row>
    <row r="221" spans="1:19" ht="23.25" x14ac:dyDescent="0.35">
      <c r="A221" s="29"/>
      <c r="B221" s="29"/>
      <c r="C221" s="29"/>
      <c r="D221" s="29"/>
      <c r="E221" s="29"/>
      <c r="F221" s="29"/>
      <c r="G221" s="29" t="s">
        <v>222</v>
      </c>
      <c r="H221" s="29"/>
      <c r="I221" s="30"/>
      <c r="J221" s="19"/>
      <c r="K221" s="30"/>
      <c r="L221" s="19"/>
      <c r="M221" s="30"/>
      <c r="N221" s="19"/>
      <c r="O221" s="31"/>
      <c r="P221" s="21"/>
      <c r="Q221" s="31"/>
      <c r="R221" s="21"/>
      <c r="S221" s="22"/>
    </row>
    <row r="222" spans="1:19" ht="23.25" x14ac:dyDescent="0.35">
      <c r="A222" s="29"/>
      <c r="B222" s="29"/>
      <c r="C222" s="29"/>
      <c r="D222" s="29"/>
      <c r="E222" s="29"/>
      <c r="F222" s="29"/>
      <c r="G222" s="29"/>
      <c r="H222" s="29" t="s">
        <v>223</v>
      </c>
      <c r="I222" s="30">
        <v>90933.73</v>
      </c>
      <c r="J222" s="19"/>
      <c r="K222" s="30">
        <v>81906.210000000006</v>
      </c>
      <c r="L222" s="19"/>
      <c r="M222" s="30">
        <v>69641.490000000005</v>
      </c>
      <c r="N222" s="19"/>
      <c r="O222" s="31">
        <v>125866.61</v>
      </c>
      <c r="P222" s="21"/>
      <c r="Q222" s="31">
        <v>107102.12</v>
      </c>
      <c r="R222" s="21"/>
      <c r="S222" s="22"/>
    </row>
    <row r="223" spans="1:19" ht="23.25" x14ac:dyDescent="0.35">
      <c r="A223" s="29"/>
      <c r="B223" s="29"/>
      <c r="C223" s="29"/>
      <c r="D223" s="29"/>
      <c r="E223" s="29"/>
      <c r="F223" s="29"/>
      <c r="G223" s="29"/>
      <c r="H223" s="29" t="s">
        <v>224</v>
      </c>
      <c r="I223" s="30">
        <v>38689.71</v>
      </c>
      <c r="J223" s="19"/>
      <c r="K223" s="30">
        <v>39935.15</v>
      </c>
      <c r="L223" s="19"/>
      <c r="M223" s="30">
        <v>33944.949999999997</v>
      </c>
      <c r="N223" s="19"/>
      <c r="O223" s="31">
        <v>43624.75</v>
      </c>
      <c r="P223" s="21"/>
      <c r="Q223" s="31">
        <v>42661.599999999999</v>
      </c>
      <c r="R223" s="21"/>
      <c r="S223" s="22"/>
    </row>
    <row r="224" spans="1:19" ht="23.25" x14ac:dyDescent="0.35">
      <c r="A224" s="29"/>
      <c r="B224" s="29"/>
      <c r="C224" s="29"/>
      <c r="D224" s="29"/>
      <c r="E224" s="29"/>
      <c r="F224" s="29"/>
      <c r="G224" s="29"/>
      <c r="H224" s="29" t="s">
        <v>225</v>
      </c>
      <c r="I224" s="30">
        <v>6914.46</v>
      </c>
      <c r="J224" s="19"/>
      <c r="K224" s="30">
        <v>6083.16</v>
      </c>
      <c r="L224" s="19"/>
      <c r="M224" s="30">
        <v>4181.24</v>
      </c>
      <c r="N224" s="19"/>
      <c r="O224" s="31">
        <v>7394.31</v>
      </c>
      <c r="P224" s="21"/>
      <c r="Q224" s="31">
        <v>6659.22</v>
      </c>
      <c r="R224" s="21"/>
      <c r="S224" s="22"/>
    </row>
    <row r="225" spans="1:19" ht="23.25" x14ac:dyDescent="0.35">
      <c r="A225" s="29"/>
      <c r="B225" s="29"/>
      <c r="C225" s="29"/>
      <c r="D225" s="29"/>
      <c r="E225" s="29"/>
      <c r="F225" s="29"/>
      <c r="G225" s="29"/>
      <c r="H225" s="29" t="s">
        <v>226</v>
      </c>
      <c r="I225" s="30">
        <v>501.6</v>
      </c>
      <c r="J225" s="19"/>
      <c r="K225" s="30">
        <v>550.71</v>
      </c>
      <c r="L225" s="19"/>
      <c r="M225" s="30">
        <v>564.66999999999996</v>
      </c>
      <c r="N225" s="19"/>
      <c r="O225" s="31">
        <v>844.8</v>
      </c>
      <c r="P225" s="21"/>
      <c r="Q225" s="31">
        <v>1017.9</v>
      </c>
      <c r="R225" s="21"/>
      <c r="S225" s="22"/>
    </row>
    <row r="226" spans="1:19" ht="23.25" x14ac:dyDescent="0.35">
      <c r="A226" s="29"/>
      <c r="B226" s="29"/>
      <c r="C226" s="29"/>
      <c r="D226" s="29"/>
      <c r="E226" s="29"/>
      <c r="F226" s="29"/>
      <c r="G226" s="29"/>
      <c r="H226" s="29" t="s">
        <v>227</v>
      </c>
      <c r="I226" s="30">
        <v>33619.89</v>
      </c>
      <c r="J226" s="19"/>
      <c r="K226" s="30">
        <v>34716.58</v>
      </c>
      <c r="L226" s="19"/>
      <c r="M226" s="30">
        <v>20867.47</v>
      </c>
      <c r="N226" s="19"/>
      <c r="O226" s="31">
        <v>33013.360000000001</v>
      </c>
      <c r="P226" s="21"/>
      <c r="Q226" s="31">
        <v>34038.949999999997</v>
      </c>
      <c r="R226" s="21"/>
      <c r="S226" s="22"/>
    </row>
    <row r="227" spans="1:19" ht="23.25" x14ac:dyDescent="0.35">
      <c r="A227" s="29"/>
      <c r="B227" s="29"/>
      <c r="C227" s="29"/>
      <c r="D227" s="29"/>
      <c r="E227" s="29"/>
      <c r="F227" s="29"/>
      <c r="G227" s="29"/>
      <c r="H227" s="29" t="s">
        <v>228</v>
      </c>
      <c r="I227" s="30">
        <v>9458.1</v>
      </c>
      <c r="J227" s="19"/>
      <c r="K227" s="30">
        <v>11145.23</v>
      </c>
      <c r="L227" s="19"/>
      <c r="M227" s="30">
        <v>12632.7</v>
      </c>
      <c r="N227" s="19"/>
      <c r="O227" s="31">
        <v>13200.6</v>
      </c>
      <c r="P227" s="21"/>
      <c r="Q227" s="31">
        <v>14520.69</v>
      </c>
      <c r="R227" s="21"/>
      <c r="S227" s="22"/>
    </row>
    <row r="228" spans="1:19" ht="23.25" x14ac:dyDescent="0.35">
      <c r="A228" s="29"/>
      <c r="B228" s="29"/>
      <c r="C228" s="29"/>
      <c r="D228" s="29"/>
      <c r="E228" s="29"/>
      <c r="F228" s="29"/>
      <c r="G228" s="29"/>
      <c r="H228" s="29" t="s">
        <v>229</v>
      </c>
      <c r="I228" s="30">
        <v>2921.4</v>
      </c>
      <c r="J228" s="19"/>
      <c r="K228" s="30">
        <v>2800.29</v>
      </c>
      <c r="L228" s="19"/>
      <c r="M228" s="30">
        <v>2341.0100000000002</v>
      </c>
      <c r="N228" s="19"/>
      <c r="O228" s="31">
        <v>2700</v>
      </c>
      <c r="P228" s="21"/>
      <c r="Q228" s="31">
        <v>2800</v>
      </c>
      <c r="R228" s="21"/>
      <c r="S228" s="22"/>
    </row>
    <row r="229" spans="1:19" ht="23.25" x14ac:dyDescent="0.35">
      <c r="A229" s="29"/>
      <c r="B229" s="29"/>
      <c r="C229" s="29"/>
      <c r="D229" s="29"/>
      <c r="E229" s="29"/>
      <c r="F229" s="29"/>
      <c r="G229" s="29"/>
      <c r="H229" s="29" t="s">
        <v>230</v>
      </c>
      <c r="I229" s="30">
        <v>7872.9</v>
      </c>
      <c r="J229" s="19"/>
      <c r="K229" s="30">
        <v>0</v>
      </c>
      <c r="L229" s="19"/>
      <c r="M229" s="30">
        <v>91.66</v>
      </c>
      <c r="N229" s="19"/>
      <c r="O229" s="31"/>
      <c r="P229" s="21"/>
      <c r="Q229" s="31"/>
      <c r="R229" s="21"/>
      <c r="S229" s="22"/>
    </row>
    <row r="230" spans="1:19" ht="23.25" x14ac:dyDescent="0.35">
      <c r="A230" s="54"/>
      <c r="B230" s="54"/>
      <c r="C230" s="54"/>
      <c r="D230" s="54"/>
      <c r="E230" s="54"/>
      <c r="F230" s="54"/>
      <c r="G230" s="54" t="s">
        <v>231</v>
      </c>
      <c r="H230" s="54"/>
      <c r="I230" s="55">
        <f t="shared" ref="I230" si="33">ROUND(SUM(I221:I229),5)</f>
        <v>190911.79</v>
      </c>
      <c r="J230" s="50">
        <f t="shared" ref="J230:P230" si="34">ROUND(SUM(J221:J229),5)</f>
        <v>0</v>
      </c>
      <c r="K230" s="55">
        <f t="shared" ref="K230" si="35">ROUND(SUM(K221:K229),5)</f>
        <v>177137.33</v>
      </c>
      <c r="L230" s="50">
        <f t="shared" si="34"/>
        <v>0</v>
      </c>
      <c r="M230" s="55">
        <f t="shared" ref="M230" si="36">ROUND(SUM(M221:M229),5)</f>
        <v>144265.19</v>
      </c>
      <c r="N230" s="50">
        <f t="shared" si="34"/>
        <v>0</v>
      </c>
      <c r="O230" s="55">
        <f t="shared" ref="O230:Q230" si="37">ROUND(SUM(O221:O229),5)</f>
        <v>226644.43</v>
      </c>
      <c r="P230" s="50">
        <f t="shared" si="34"/>
        <v>0</v>
      </c>
      <c r="Q230" s="55">
        <f t="shared" si="37"/>
        <v>208800.48</v>
      </c>
      <c r="R230" s="21"/>
      <c r="S230" s="22"/>
    </row>
    <row r="231" spans="1:19" ht="23.25" x14ac:dyDescent="0.35">
      <c r="A231" s="29"/>
      <c r="B231" s="29"/>
      <c r="C231" s="29"/>
      <c r="D231" s="29"/>
      <c r="E231" s="29"/>
      <c r="F231" s="29"/>
      <c r="G231" s="29" t="s">
        <v>232</v>
      </c>
      <c r="H231" s="29"/>
      <c r="I231" s="30"/>
      <c r="J231" s="19"/>
      <c r="K231" s="30"/>
      <c r="L231" s="19"/>
      <c r="M231" s="30"/>
      <c r="N231" s="19"/>
      <c r="O231" s="31"/>
      <c r="P231" s="21"/>
      <c r="Q231" s="31"/>
      <c r="R231" s="21"/>
      <c r="S231" s="22"/>
    </row>
    <row r="232" spans="1:19" ht="23.25" x14ac:dyDescent="0.35">
      <c r="A232" s="29"/>
      <c r="B232" s="29"/>
      <c r="C232" s="29"/>
      <c r="D232" s="29"/>
      <c r="E232" s="29"/>
      <c r="F232" s="29"/>
      <c r="G232" s="29"/>
      <c r="H232" s="29" t="s">
        <v>233</v>
      </c>
      <c r="I232" s="30">
        <v>552.78</v>
      </c>
      <c r="J232" s="19"/>
      <c r="K232" s="30">
        <v>0</v>
      </c>
      <c r="L232" s="19"/>
      <c r="M232" s="30">
        <v>0</v>
      </c>
      <c r="N232" s="19"/>
      <c r="O232" s="31">
        <v>0</v>
      </c>
      <c r="P232" s="21"/>
      <c r="Q232" s="31">
        <v>0</v>
      </c>
      <c r="R232" s="21"/>
      <c r="S232" s="22"/>
    </row>
    <row r="233" spans="1:19" ht="23.25" x14ac:dyDescent="0.35">
      <c r="A233" s="29"/>
      <c r="B233" s="29"/>
      <c r="C233" s="29"/>
      <c r="D233" s="29"/>
      <c r="E233" s="29"/>
      <c r="F233" s="29"/>
      <c r="G233" s="29" t="s">
        <v>234</v>
      </c>
      <c r="H233" s="29"/>
      <c r="I233" s="30">
        <f t="shared" ref="I233:Q233" si="38">ROUND(SUM(I231:I232),5)</f>
        <v>552.78</v>
      </c>
      <c r="J233" s="19">
        <f t="shared" si="38"/>
        <v>0</v>
      </c>
      <c r="K233" s="30">
        <f t="shared" si="38"/>
        <v>0</v>
      </c>
      <c r="L233" s="19">
        <f t="shared" si="38"/>
        <v>0</v>
      </c>
      <c r="M233" s="30">
        <f t="shared" si="38"/>
        <v>0</v>
      </c>
      <c r="N233" s="19">
        <f t="shared" si="38"/>
        <v>0</v>
      </c>
      <c r="O233" s="30">
        <f t="shared" si="38"/>
        <v>0</v>
      </c>
      <c r="P233" s="19">
        <f t="shared" si="38"/>
        <v>0</v>
      </c>
      <c r="Q233" s="30">
        <f t="shared" si="38"/>
        <v>0</v>
      </c>
      <c r="R233" s="21"/>
      <c r="S233" s="22"/>
    </row>
    <row r="234" spans="1:19" ht="23.25" x14ac:dyDescent="0.35">
      <c r="A234" s="54"/>
      <c r="B234" s="54"/>
      <c r="C234" s="54"/>
      <c r="D234" s="54"/>
      <c r="E234" s="54"/>
      <c r="F234" s="54" t="s">
        <v>235</v>
      </c>
      <c r="G234" s="54"/>
      <c r="H234" s="54"/>
      <c r="I234" s="55">
        <f t="shared" ref="I234:Q234" si="39">ROUND(SUM(I211:I220)+I230+I233,5)</f>
        <v>616780.94999999995</v>
      </c>
      <c r="J234" s="50">
        <f t="shared" si="39"/>
        <v>0</v>
      </c>
      <c r="K234" s="55">
        <f t="shared" si="39"/>
        <v>637675.25</v>
      </c>
      <c r="L234" s="50">
        <f t="shared" si="39"/>
        <v>0</v>
      </c>
      <c r="M234" s="55">
        <f t="shared" si="39"/>
        <v>465101.79</v>
      </c>
      <c r="N234" s="50">
        <f t="shared" si="39"/>
        <v>0</v>
      </c>
      <c r="O234" s="55">
        <f t="shared" si="39"/>
        <v>666523.6</v>
      </c>
      <c r="P234" s="50">
        <f t="shared" si="39"/>
        <v>0</v>
      </c>
      <c r="Q234" s="55">
        <f t="shared" si="39"/>
        <v>649866.42000000004</v>
      </c>
      <c r="R234" s="21"/>
      <c r="S234" s="22"/>
    </row>
    <row r="235" spans="1:19" ht="23.25" x14ac:dyDescent="0.35">
      <c r="A235" s="29"/>
      <c r="B235" s="29"/>
      <c r="C235" s="29"/>
      <c r="D235" s="29"/>
      <c r="E235" s="29"/>
      <c r="F235" s="29" t="s">
        <v>236</v>
      </c>
      <c r="G235" s="29"/>
      <c r="H235" s="29"/>
      <c r="I235" s="30">
        <v>6006.4</v>
      </c>
      <c r="J235" s="19"/>
      <c r="K235" s="30">
        <v>10395.65</v>
      </c>
      <c r="L235" s="19"/>
      <c r="M235" s="30">
        <v>3575</v>
      </c>
      <c r="N235" s="19"/>
      <c r="O235" s="31">
        <v>12000</v>
      </c>
      <c r="P235" s="21"/>
      <c r="Q235" s="31">
        <v>12000</v>
      </c>
      <c r="R235" s="21"/>
      <c r="S235" s="22"/>
    </row>
    <row r="236" spans="1:19" ht="23.25" x14ac:dyDescent="0.35">
      <c r="A236" s="29"/>
      <c r="B236" s="29"/>
      <c r="C236" s="29"/>
      <c r="D236" s="29"/>
      <c r="E236" s="29"/>
      <c r="F236" s="29" t="s">
        <v>237</v>
      </c>
      <c r="G236" s="29"/>
      <c r="H236" s="29"/>
      <c r="I236" s="30">
        <v>138.25</v>
      </c>
      <c r="J236" s="19"/>
      <c r="K236" s="30">
        <v>505.45</v>
      </c>
      <c r="L236" s="19"/>
      <c r="M236" s="30">
        <v>712.02</v>
      </c>
      <c r="N236" s="19"/>
      <c r="O236" s="31">
        <v>500</v>
      </c>
      <c r="P236" s="21"/>
      <c r="Q236" s="31">
        <v>500</v>
      </c>
      <c r="R236" s="21"/>
      <c r="S236" s="22"/>
    </row>
    <row r="237" spans="1:19" ht="23.25" x14ac:dyDescent="0.35">
      <c r="A237" s="29"/>
      <c r="B237" s="29"/>
      <c r="C237" s="29"/>
      <c r="D237" s="29"/>
      <c r="E237" s="29"/>
      <c r="F237" s="29" t="s">
        <v>429</v>
      </c>
      <c r="G237" s="29"/>
      <c r="H237" s="29"/>
      <c r="I237" s="30">
        <v>936</v>
      </c>
      <c r="J237" s="19"/>
      <c r="K237" s="30">
        <v>936</v>
      </c>
      <c r="L237" s="19"/>
      <c r="M237" s="30">
        <v>666</v>
      </c>
      <c r="N237" s="19"/>
      <c r="O237" s="31">
        <v>1500</v>
      </c>
      <c r="P237" s="21"/>
      <c r="Q237" s="31">
        <v>1128</v>
      </c>
      <c r="R237" s="21"/>
      <c r="S237" s="22"/>
    </row>
    <row r="238" spans="1:19" ht="23.25" x14ac:dyDescent="0.35">
      <c r="A238" s="29"/>
      <c r="B238" s="29"/>
      <c r="C238" s="29"/>
      <c r="D238" s="29"/>
      <c r="E238" s="29"/>
      <c r="F238" s="29" t="s">
        <v>238</v>
      </c>
      <c r="G238" s="29"/>
      <c r="H238" s="29"/>
      <c r="I238" s="30">
        <v>1627.74</v>
      </c>
      <c r="J238" s="19"/>
      <c r="K238" s="30">
        <v>1032.1500000000001</v>
      </c>
      <c r="L238" s="19"/>
      <c r="M238" s="30">
        <v>0</v>
      </c>
      <c r="N238" s="19"/>
      <c r="O238" s="31">
        <v>2500</v>
      </c>
      <c r="P238" s="21"/>
      <c r="Q238" s="31">
        <v>1000</v>
      </c>
      <c r="R238" s="21"/>
      <c r="S238" s="22"/>
    </row>
    <row r="239" spans="1:19" ht="23.25" x14ac:dyDescent="0.35">
      <c r="A239" s="29"/>
      <c r="B239" s="29"/>
      <c r="C239" s="29"/>
      <c r="D239" s="29"/>
      <c r="E239" s="29"/>
      <c r="F239" s="29" t="s">
        <v>239</v>
      </c>
      <c r="G239" s="29"/>
      <c r="H239" s="29"/>
      <c r="I239" s="30">
        <v>3652.23</v>
      </c>
      <c r="J239" s="19"/>
      <c r="K239" s="30">
        <v>1398.79</v>
      </c>
      <c r="L239" s="19"/>
      <c r="M239" s="30">
        <v>0</v>
      </c>
      <c r="N239" s="19"/>
      <c r="O239" s="31">
        <v>2000</v>
      </c>
      <c r="P239" s="21"/>
      <c r="Q239" s="31">
        <v>1000</v>
      </c>
      <c r="R239" s="21"/>
      <c r="S239" s="22"/>
    </row>
    <row r="240" spans="1:19" ht="23.25" x14ac:dyDescent="0.35">
      <c r="A240" s="29"/>
      <c r="B240" s="29"/>
      <c r="C240" s="29"/>
      <c r="D240" s="29"/>
      <c r="E240" s="29"/>
      <c r="F240" s="29" t="s">
        <v>240</v>
      </c>
      <c r="G240" s="29"/>
      <c r="H240" s="29"/>
      <c r="I240" s="30">
        <v>2744.79</v>
      </c>
      <c r="J240" s="19"/>
      <c r="K240" s="30">
        <v>15379.84</v>
      </c>
      <c r="L240" s="19"/>
      <c r="M240" s="30">
        <v>1359.87</v>
      </c>
      <c r="N240" s="19"/>
      <c r="O240" s="31">
        <v>3500</v>
      </c>
      <c r="P240" s="21"/>
      <c r="Q240" s="31">
        <v>3500</v>
      </c>
      <c r="R240" s="21"/>
      <c r="S240" s="22"/>
    </row>
    <row r="241" spans="1:19" ht="23.25" x14ac:dyDescent="0.35">
      <c r="A241" s="29"/>
      <c r="B241" s="29"/>
      <c r="C241" s="29"/>
      <c r="D241" s="29"/>
      <c r="E241" s="29"/>
      <c r="F241" s="29" t="s">
        <v>241</v>
      </c>
      <c r="G241" s="29"/>
      <c r="H241" s="29"/>
      <c r="I241" s="30">
        <v>0</v>
      </c>
      <c r="J241" s="19"/>
      <c r="K241" s="30">
        <v>0</v>
      </c>
      <c r="L241" s="19"/>
      <c r="M241" s="30">
        <v>0</v>
      </c>
      <c r="N241" s="19"/>
      <c r="O241" s="31">
        <v>0</v>
      </c>
      <c r="P241" s="21"/>
      <c r="Q241" s="31">
        <v>0</v>
      </c>
      <c r="R241" s="21"/>
      <c r="S241" s="22"/>
    </row>
    <row r="242" spans="1:19" ht="23.25" x14ac:dyDescent="0.35">
      <c r="A242" s="29"/>
      <c r="B242" s="29"/>
      <c r="C242" s="29"/>
      <c r="D242" s="29"/>
      <c r="E242" s="29"/>
      <c r="F242" s="29" t="s">
        <v>242</v>
      </c>
      <c r="G242" s="29"/>
      <c r="H242" s="29"/>
      <c r="I242" s="30">
        <v>1799.09</v>
      </c>
      <c r="J242" s="19"/>
      <c r="K242" s="30">
        <v>1917.36</v>
      </c>
      <c r="L242" s="19"/>
      <c r="M242" s="30">
        <v>1745.53</v>
      </c>
      <c r="N242" s="19"/>
      <c r="O242" s="31">
        <v>2000</v>
      </c>
      <c r="P242" s="21"/>
      <c r="Q242" s="31">
        <v>2000</v>
      </c>
      <c r="R242" s="21"/>
      <c r="S242" s="22"/>
    </row>
    <row r="243" spans="1:19" ht="23.25" x14ac:dyDescent="0.35">
      <c r="A243" s="29"/>
      <c r="B243" s="29"/>
      <c r="C243" s="29"/>
      <c r="D243" s="29"/>
      <c r="E243" s="29"/>
      <c r="F243" s="29" t="s">
        <v>243</v>
      </c>
      <c r="G243" s="29"/>
      <c r="H243" s="29"/>
      <c r="I243" s="30">
        <v>282.74</v>
      </c>
      <c r="J243" s="19"/>
      <c r="K243" s="30">
        <v>117.88</v>
      </c>
      <c r="L243" s="19"/>
      <c r="M243" s="30">
        <v>117.6</v>
      </c>
      <c r="N243" s="19"/>
      <c r="O243" s="31">
        <v>250</v>
      </c>
      <c r="P243" s="21"/>
      <c r="Q243" s="31">
        <v>250</v>
      </c>
      <c r="R243" s="21"/>
      <c r="S243" s="22"/>
    </row>
    <row r="244" spans="1:19" ht="23.25" x14ac:dyDescent="0.35">
      <c r="A244" s="29"/>
      <c r="B244" s="29"/>
      <c r="C244" s="29"/>
      <c r="D244" s="29"/>
      <c r="E244" s="29"/>
      <c r="F244" s="29" t="s">
        <v>244</v>
      </c>
      <c r="G244" s="29"/>
      <c r="H244" s="29"/>
      <c r="I244" s="30">
        <v>12124.2</v>
      </c>
      <c r="J244" s="19"/>
      <c r="K244" s="30">
        <v>9855.0499999999993</v>
      </c>
      <c r="L244" s="19"/>
      <c r="M244" s="30">
        <v>6617.91</v>
      </c>
      <c r="N244" s="19"/>
      <c r="O244" s="31">
        <v>12500</v>
      </c>
      <c r="P244" s="21"/>
      <c r="Q244" s="31">
        <v>12500</v>
      </c>
      <c r="R244" s="21"/>
      <c r="S244" s="22"/>
    </row>
    <row r="245" spans="1:19" ht="23.25" x14ac:dyDescent="0.35">
      <c r="A245" s="29"/>
      <c r="B245" s="29"/>
      <c r="C245" s="29"/>
      <c r="D245" s="29"/>
      <c r="E245" s="29"/>
      <c r="F245" s="29" t="s">
        <v>245</v>
      </c>
      <c r="G245" s="29"/>
      <c r="H245" s="29"/>
      <c r="I245" s="30">
        <v>1487.6</v>
      </c>
      <c r="J245" s="19"/>
      <c r="K245" s="30">
        <v>1516.37</v>
      </c>
      <c r="L245" s="19"/>
      <c r="M245" s="30">
        <v>216.38</v>
      </c>
      <c r="N245" s="19"/>
      <c r="O245" s="31">
        <v>1500</v>
      </c>
      <c r="P245" s="21"/>
      <c r="Q245" s="31">
        <v>1500</v>
      </c>
      <c r="R245" s="21"/>
      <c r="S245" s="22"/>
    </row>
    <row r="246" spans="1:19" ht="23.25" x14ac:dyDescent="0.35">
      <c r="A246" s="29"/>
      <c r="B246" s="29"/>
      <c r="C246" s="29"/>
      <c r="D246" s="29"/>
      <c r="E246" s="29"/>
      <c r="F246" s="29" t="s">
        <v>246</v>
      </c>
      <c r="G246" s="29"/>
      <c r="H246" s="29"/>
      <c r="I246" s="30">
        <v>5578.62</v>
      </c>
      <c r="J246" s="19"/>
      <c r="K246" s="30">
        <v>5780.58</v>
      </c>
      <c r="L246" s="19"/>
      <c r="M246" s="30">
        <v>4539.71</v>
      </c>
      <c r="N246" s="19"/>
      <c r="O246" s="31">
        <v>6600</v>
      </c>
      <c r="P246" s="21"/>
      <c r="Q246" s="31">
        <v>6600</v>
      </c>
      <c r="R246" s="21"/>
      <c r="S246" s="22"/>
    </row>
    <row r="247" spans="1:19" ht="23.25" x14ac:dyDescent="0.35">
      <c r="A247" s="29"/>
      <c r="B247" s="29"/>
      <c r="C247" s="29"/>
      <c r="D247" s="29"/>
      <c r="E247" s="29"/>
      <c r="F247" s="29" t="s">
        <v>247</v>
      </c>
      <c r="G247" s="29"/>
      <c r="H247" s="29"/>
      <c r="I247" s="30">
        <v>8795.64</v>
      </c>
      <c r="J247" s="19"/>
      <c r="K247" s="30">
        <v>10289.040000000001</v>
      </c>
      <c r="L247" s="19"/>
      <c r="M247" s="30">
        <v>6418.77</v>
      </c>
      <c r="N247" s="19"/>
      <c r="O247" s="33">
        <v>10578.17</v>
      </c>
      <c r="P247" s="21"/>
      <c r="Q247" s="33">
        <v>10789.73</v>
      </c>
      <c r="R247" s="21"/>
      <c r="S247" s="22"/>
    </row>
    <row r="248" spans="1:19" ht="23.25" x14ac:dyDescent="0.35">
      <c r="A248" s="29"/>
      <c r="B248" s="29"/>
      <c r="C248" s="29"/>
      <c r="D248" s="29"/>
      <c r="E248" s="29"/>
      <c r="F248" s="29" t="s">
        <v>248</v>
      </c>
      <c r="G248" s="29"/>
      <c r="H248" s="29"/>
      <c r="I248" s="30">
        <v>16612.55</v>
      </c>
      <c r="J248" s="19"/>
      <c r="K248" s="30">
        <v>2307.42</v>
      </c>
      <c r="L248" s="19"/>
      <c r="M248" s="30">
        <v>1826.59</v>
      </c>
      <c r="N248" s="19"/>
      <c r="O248" s="33">
        <v>6500</v>
      </c>
      <c r="P248" s="21"/>
      <c r="Q248" s="33">
        <v>6500</v>
      </c>
      <c r="R248" s="21"/>
      <c r="S248" s="22"/>
    </row>
    <row r="249" spans="1:19" ht="23.25" x14ac:dyDescent="0.35">
      <c r="A249" s="29"/>
      <c r="B249" s="29"/>
      <c r="C249" s="29"/>
      <c r="D249" s="29"/>
      <c r="E249" s="29"/>
      <c r="F249" s="29" t="s">
        <v>249</v>
      </c>
      <c r="G249" s="29"/>
      <c r="H249" s="29"/>
      <c r="I249" s="30">
        <v>933</v>
      </c>
      <c r="J249" s="19"/>
      <c r="K249" s="30">
        <v>1808.78</v>
      </c>
      <c r="L249" s="19"/>
      <c r="M249" s="30">
        <v>979.99</v>
      </c>
      <c r="N249" s="19"/>
      <c r="O249" s="31">
        <v>1800</v>
      </c>
      <c r="P249" s="21"/>
      <c r="Q249" s="31">
        <v>1800</v>
      </c>
      <c r="R249" s="21"/>
      <c r="S249" s="22"/>
    </row>
    <row r="250" spans="1:19" ht="23.25" x14ac:dyDescent="0.35">
      <c r="A250" s="29"/>
      <c r="B250" s="29"/>
      <c r="C250" s="29"/>
      <c r="D250" s="29"/>
      <c r="E250" s="29"/>
      <c r="F250" s="29" t="s">
        <v>250</v>
      </c>
      <c r="G250" s="29"/>
      <c r="H250" s="29"/>
      <c r="I250" s="30">
        <v>0</v>
      </c>
      <c r="J250" s="19"/>
      <c r="K250" s="30">
        <v>0</v>
      </c>
      <c r="L250" s="19"/>
      <c r="M250" s="30">
        <v>29.52</v>
      </c>
      <c r="N250" s="19"/>
      <c r="O250" s="31">
        <v>400</v>
      </c>
      <c r="P250" s="21"/>
      <c r="Q250" s="31">
        <v>0</v>
      </c>
      <c r="R250" s="21"/>
      <c r="S250" s="22"/>
    </row>
    <row r="251" spans="1:19" ht="23.25" x14ac:dyDescent="0.35">
      <c r="A251" s="29"/>
      <c r="B251" s="29"/>
      <c r="C251" s="29"/>
      <c r="D251" s="29"/>
      <c r="E251" s="29"/>
      <c r="F251" s="29" t="s">
        <v>251</v>
      </c>
      <c r="G251" s="29"/>
      <c r="H251" s="29"/>
      <c r="I251" s="30">
        <v>100</v>
      </c>
      <c r="J251" s="19"/>
      <c r="K251" s="30">
        <v>0</v>
      </c>
      <c r="L251" s="19"/>
      <c r="M251" s="30">
        <v>0</v>
      </c>
      <c r="N251" s="19"/>
      <c r="O251" s="31">
        <v>250</v>
      </c>
      <c r="P251" s="21"/>
      <c r="Q251" s="31">
        <v>0</v>
      </c>
      <c r="R251" s="21"/>
      <c r="S251" s="22"/>
    </row>
    <row r="252" spans="1:19" ht="23.25" x14ac:dyDescent="0.35">
      <c r="A252" s="29"/>
      <c r="B252" s="29"/>
      <c r="C252" s="29"/>
      <c r="D252" s="29"/>
      <c r="E252" s="29"/>
      <c r="F252" s="29" t="s">
        <v>252</v>
      </c>
      <c r="G252" s="29"/>
      <c r="H252" s="29"/>
      <c r="I252" s="30">
        <v>405.77</v>
      </c>
      <c r="J252" s="19"/>
      <c r="K252" s="30">
        <v>3321.82</v>
      </c>
      <c r="L252" s="19"/>
      <c r="M252" s="30">
        <v>2106.06</v>
      </c>
      <c r="N252" s="19"/>
      <c r="O252" s="31">
        <v>5000</v>
      </c>
      <c r="P252" s="21"/>
      <c r="Q252" s="31">
        <v>5000</v>
      </c>
      <c r="R252" s="21"/>
      <c r="S252" s="22"/>
    </row>
    <row r="253" spans="1:19" ht="23.25" x14ac:dyDescent="0.35">
      <c r="A253" s="29"/>
      <c r="B253" s="29"/>
      <c r="C253" s="29"/>
      <c r="D253" s="29"/>
      <c r="E253" s="29"/>
      <c r="F253" s="29" t="s">
        <v>253</v>
      </c>
      <c r="G253" s="29"/>
      <c r="H253" s="29"/>
      <c r="I253" s="30">
        <v>141.25</v>
      </c>
      <c r="J253" s="19"/>
      <c r="K253" s="30">
        <v>121.13</v>
      </c>
      <c r="L253" s="19"/>
      <c r="M253" s="30">
        <v>0</v>
      </c>
      <c r="N253" s="19"/>
      <c r="O253" s="31">
        <v>300</v>
      </c>
      <c r="P253" s="21"/>
      <c r="Q253" s="31">
        <v>300</v>
      </c>
      <c r="R253" s="21"/>
      <c r="S253" s="22"/>
    </row>
    <row r="254" spans="1:19" ht="23.25" x14ac:dyDescent="0.35">
      <c r="A254" s="29"/>
      <c r="B254" s="29"/>
      <c r="C254" s="29"/>
      <c r="D254" s="29"/>
      <c r="E254" s="29"/>
      <c r="F254" s="29" t="s">
        <v>254</v>
      </c>
      <c r="G254" s="29"/>
      <c r="H254" s="29"/>
      <c r="I254" s="30">
        <v>5850.56</v>
      </c>
      <c r="J254" s="19"/>
      <c r="K254" s="30">
        <v>5662.95</v>
      </c>
      <c r="L254" s="19"/>
      <c r="M254" s="30">
        <v>9805.56</v>
      </c>
      <c r="N254" s="19"/>
      <c r="O254" s="31">
        <v>7000</v>
      </c>
      <c r="P254" s="21"/>
      <c r="Q254" s="31">
        <v>7000</v>
      </c>
      <c r="R254" s="21"/>
      <c r="S254" s="22"/>
    </row>
    <row r="255" spans="1:19" ht="23.25" x14ac:dyDescent="0.35">
      <c r="A255" s="29"/>
      <c r="B255" s="29"/>
      <c r="C255" s="29"/>
      <c r="D255" s="29"/>
      <c r="E255" s="29"/>
      <c r="F255" s="29" t="s">
        <v>255</v>
      </c>
      <c r="G255" s="29"/>
      <c r="H255" s="29"/>
      <c r="I255" s="30">
        <v>127</v>
      </c>
      <c r="J255" s="19"/>
      <c r="K255" s="30">
        <v>0</v>
      </c>
      <c r="L255" s="19"/>
      <c r="M255" s="30">
        <v>75</v>
      </c>
      <c r="N255" s="19"/>
      <c r="O255" s="31">
        <v>500</v>
      </c>
      <c r="P255" s="21"/>
      <c r="Q255" s="31">
        <v>500</v>
      </c>
      <c r="R255" s="21"/>
      <c r="S255" s="22"/>
    </row>
    <row r="256" spans="1:19" ht="23.25" x14ac:dyDescent="0.35">
      <c r="A256" s="29"/>
      <c r="B256" s="29"/>
      <c r="C256" s="29"/>
      <c r="D256" s="29"/>
      <c r="E256" s="29"/>
      <c r="F256" s="29" t="s">
        <v>256</v>
      </c>
      <c r="G256" s="29"/>
      <c r="H256" s="29"/>
      <c r="I256" s="30">
        <v>0</v>
      </c>
      <c r="J256" s="19"/>
      <c r="K256" s="30">
        <v>3497.2</v>
      </c>
      <c r="L256" s="19"/>
      <c r="M256" s="30">
        <v>2387</v>
      </c>
      <c r="N256" s="19"/>
      <c r="O256" s="31">
        <v>4000</v>
      </c>
      <c r="P256" s="21"/>
      <c r="Q256" s="31">
        <v>0</v>
      </c>
      <c r="R256" s="21"/>
      <c r="S256" s="22"/>
    </row>
    <row r="257" spans="1:19" ht="23.25" x14ac:dyDescent="0.35">
      <c r="A257" s="29"/>
      <c r="B257" s="29"/>
      <c r="C257" s="29"/>
      <c r="D257" s="29"/>
      <c r="E257" s="29"/>
      <c r="F257" s="29" t="s">
        <v>257</v>
      </c>
      <c r="G257" s="29"/>
      <c r="H257" s="29"/>
      <c r="I257" s="30"/>
      <c r="J257" s="19"/>
      <c r="K257" s="30">
        <v>0</v>
      </c>
      <c r="L257" s="19"/>
      <c r="M257" s="30">
        <v>0</v>
      </c>
      <c r="N257" s="19"/>
      <c r="O257" s="31">
        <v>1500</v>
      </c>
      <c r="P257" s="21"/>
      <c r="Q257" s="31">
        <v>0</v>
      </c>
      <c r="R257" s="21"/>
      <c r="S257" s="22"/>
    </row>
    <row r="258" spans="1:19" ht="23.25" x14ac:dyDescent="0.35">
      <c r="A258" s="29"/>
      <c r="B258" s="29"/>
      <c r="C258" s="29"/>
      <c r="D258" s="29"/>
      <c r="E258" s="29"/>
      <c r="F258" s="29" t="s">
        <v>258</v>
      </c>
      <c r="G258" s="29"/>
      <c r="H258" s="29"/>
      <c r="I258" s="30">
        <v>58495</v>
      </c>
      <c r="J258" s="19"/>
      <c r="K258" s="30">
        <v>58273</v>
      </c>
      <c r="L258" s="19"/>
      <c r="M258" s="30">
        <v>42327</v>
      </c>
      <c r="N258" s="19"/>
      <c r="O258" s="31">
        <v>56433</v>
      </c>
      <c r="P258" s="21"/>
      <c r="Q258" s="31">
        <v>56497</v>
      </c>
      <c r="R258" s="21"/>
      <c r="S258" s="23"/>
    </row>
    <row r="259" spans="1:19" ht="23.25" x14ac:dyDescent="0.35">
      <c r="A259" s="29"/>
      <c r="B259" s="29"/>
      <c r="C259" s="29"/>
      <c r="D259" s="29"/>
      <c r="E259" s="29"/>
      <c r="F259" s="29" t="s">
        <v>259</v>
      </c>
      <c r="G259" s="29"/>
      <c r="H259" s="29"/>
      <c r="I259" s="30"/>
      <c r="J259" s="19"/>
      <c r="K259" s="30"/>
      <c r="L259" s="19"/>
      <c r="M259" s="30"/>
      <c r="N259" s="19"/>
      <c r="O259" s="31"/>
      <c r="P259" s="21"/>
      <c r="Q259" s="31"/>
      <c r="R259" s="21"/>
      <c r="S259" s="22"/>
    </row>
    <row r="260" spans="1:19" ht="23.25" x14ac:dyDescent="0.35">
      <c r="A260" s="29"/>
      <c r="B260" s="29"/>
      <c r="C260" s="29"/>
      <c r="D260" s="29"/>
      <c r="E260" s="29"/>
      <c r="F260" s="29"/>
      <c r="G260" s="29" t="s">
        <v>260</v>
      </c>
      <c r="H260" s="29"/>
      <c r="I260" s="30">
        <v>5899.99</v>
      </c>
      <c r="J260" s="19"/>
      <c r="K260" s="30">
        <v>6982</v>
      </c>
      <c r="L260" s="19"/>
      <c r="M260" s="30">
        <v>1340.23</v>
      </c>
      <c r="N260" s="19"/>
      <c r="O260" s="31">
        <v>7000</v>
      </c>
      <c r="P260" s="21"/>
      <c r="Q260" s="31">
        <v>12000</v>
      </c>
      <c r="R260" s="21"/>
      <c r="S260" s="22"/>
    </row>
    <row r="261" spans="1:19" ht="23.25" x14ac:dyDescent="0.35">
      <c r="A261" s="29"/>
      <c r="B261" s="29"/>
      <c r="C261" s="29"/>
      <c r="D261" s="29"/>
      <c r="E261" s="29"/>
      <c r="F261" s="29"/>
      <c r="G261" s="29" t="s">
        <v>261</v>
      </c>
      <c r="H261" s="29"/>
      <c r="I261" s="30">
        <v>17247.5</v>
      </c>
      <c r="J261" s="19"/>
      <c r="K261" s="30">
        <v>21239.67</v>
      </c>
      <c r="L261" s="19"/>
      <c r="M261" s="30">
        <v>0</v>
      </c>
      <c r="N261" s="19"/>
      <c r="O261" s="31">
        <v>21000</v>
      </c>
      <c r="P261" s="21"/>
      <c r="Q261" s="31">
        <v>42000</v>
      </c>
      <c r="R261" s="21"/>
      <c r="S261" s="22"/>
    </row>
    <row r="262" spans="1:19" ht="23.25" x14ac:dyDescent="0.35">
      <c r="A262" s="29"/>
      <c r="B262" s="29"/>
      <c r="C262" s="29"/>
      <c r="D262" s="29"/>
      <c r="E262" s="29"/>
      <c r="F262" s="29"/>
      <c r="G262" s="29" t="s">
        <v>262</v>
      </c>
      <c r="H262" s="29"/>
      <c r="I262" s="30"/>
      <c r="J262" s="19"/>
      <c r="K262" s="30"/>
      <c r="L262" s="19"/>
      <c r="M262" s="30"/>
      <c r="N262" s="19"/>
      <c r="O262" s="31">
        <v>1000</v>
      </c>
      <c r="P262" s="21"/>
      <c r="Q262" s="31">
        <v>1000</v>
      </c>
      <c r="R262" s="21"/>
      <c r="S262" s="22"/>
    </row>
    <row r="263" spans="1:19" ht="23.25" x14ac:dyDescent="0.35">
      <c r="A263" s="29"/>
      <c r="B263" s="29"/>
      <c r="C263" s="54"/>
      <c r="D263" s="54"/>
      <c r="E263" s="54"/>
      <c r="F263" s="54" t="s">
        <v>263</v>
      </c>
      <c r="G263" s="54"/>
      <c r="H263" s="54"/>
      <c r="I263" s="55">
        <f>ROUND(SUM(I259:I262),5)</f>
        <v>23147.49</v>
      </c>
      <c r="J263" s="50">
        <f t="shared" ref="J263:P263" si="40">ROUND(SUM(J259:J261),5)</f>
        <v>0</v>
      </c>
      <c r="K263" s="55">
        <f>ROUND(SUM(K259:K262),5)</f>
        <v>28221.67</v>
      </c>
      <c r="L263" s="50">
        <f t="shared" si="40"/>
        <v>0</v>
      </c>
      <c r="M263" s="55">
        <f>ROUND(SUM(M259:M262),5)</f>
        <v>1340.23</v>
      </c>
      <c r="N263" s="50">
        <f t="shared" si="40"/>
        <v>0</v>
      </c>
      <c r="O263" s="55">
        <f>ROUND(SUM(O259:O262),5)</f>
        <v>29000</v>
      </c>
      <c r="P263" s="50">
        <f t="shared" si="40"/>
        <v>0</v>
      </c>
      <c r="Q263" s="55">
        <f>ROUND(SUM(Q259:Q262),5)</f>
        <v>55000</v>
      </c>
      <c r="R263" s="21"/>
      <c r="S263" s="22"/>
    </row>
    <row r="264" spans="1:19" ht="23.25" x14ac:dyDescent="0.35">
      <c r="A264" s="29"/>
      <c r="B264" s="29"/>
      <c r="C264" s="54"/>
      <c r="D264" s="54"/>
      <c r="E264" s="54" t="s">
        <v>264</v>
      </c>
      <c r="F264" s="54"/>
      <c r="G264" s="54"/>
      <c r="H264" s="54"/>
      <c r="I264" s="55">
        <f t="shared" ref="I264:Q264" si="41">ROUND(SUM(I234:I258)+I263,5)</f>
        <v>767766.87</v>
      </c>
      <c r="J264" s="50">
        <f t="shared" si="41"/>
        <v>0</v>
      </c>
      <c r="K264" s="55">
        <f t="shared" si="41"/>
        <v>800013.38</v>
      </c>
      <c r="L264" s="50">
        <f t="shared" si="41"/>
        <v>0</v>
      </c>
      <c r="M264" s="55">
        <f t="shared" si="41"/>
        <v>551947.53</v>
      </c>
      <c r="N264" s="50">
        <f t="shared" si="41"/>
        <v>0</v>
      </c>
      <c r="O264" s="55">
        <f t="shared" si="41"/>
        <v>834634.77</v>
      </c>
      <c r="P264" s="50">
        <f t="shared" si="41"/>
        <v>0</v>
      </c>
      <c r="Q264" s="55">
        <f t="shared" si="41"/>
        <v>835231.15</v>
      </c>
      <c r="R264" s="21"/>
      <c r="S264" s="22"/>
    </row>
    <row r="265" spans="1:19" ht="23.25" x14ac:dyDescent="0.35">
      <c r="A265" s="34"/>
      <c r="B265" s="34"/>
      <c r="C265" s="34"/>
      <c r="D265" s="34"/>
      <c r="E265" s="34" t="s">
        <v>265</v>
      </c>
      <c r="F265" s="34"/>
      <c r="G265" s="34"/>
      <c r="H265" s="34"/>
      <c r="I265" s="34"/>
      <c r="J265" s="21"/>
      <c r="K265" s="34"/>
      <c r="L265" s="21"/>
      <c r="M265" s="35"/>
      <c r="N265" s="21"/>
      <c r="O265" s="34"/>
      <c r="P265" s="21"/>
      <c r="Q265" s="34"/>
      <c r="R265" s="21"/>
      <c r="S265" s="22"/>
    </row>
    <row r="266" spans="1:19" ht="23.25" x14ac:dyDescent="0.35">
      <c r="A266" s="34"/>
      <c r="B266" s="34"/>
      <c r="C266" s="34"/>
      <c r="D266" s="34"/>
      <c r="E266" s="34"/>
      <c r="F266" s="34" t="s">
        <v>266</v>
      </c>
      <c r="G266" s="34"/>
      <c r="H266" s="34"/>
      <c r="I266" s="35"/>
      <c r="J266" s="19"/>
      <c r="K266" s="35"/>
      <c r="L266" s="19"/>
      <c r="M266" s="35"/>
      <c r="N266" s="19"/>
      <c r="O266" s="36"/>
      <c r="P266" s="21"/>
      <c r="Q266" s="36"/>
      <c r="R266" s="21"/>
      <c r="S266" s="22"/>
    </row>
    <row r="267" spans="1:19" ht="23.25" x14ac:dyDescent="0.35">
      <c r="A267" s="34"/>
      <c r="B267" s="34"/>
      <c r="C267" s="34"/>
      <c r="D267" s="34"/>
      <c r="E267" s="34"/>
      <c r="F267" s="34"/>
      <c r="G267" s="34" t="s">
        <v>267</v>
      </c>
      <c r="H267" s="34"/>
      <c r="I267" s="35">
        <v>0</v>
      </c>
      <c r="J267" s="19"/>
      <c r="K267" s="35">
        <v>670.68</v>
      </c>
      <c r="L267" s="19"/>
      <c r="M267" s="35">
        <v>540.83000000000004</v>
      </c>
      <c r="N267" s="19"/>
      <c r="O267" s="36">
        <v>3500</v>
      </c>
      <c r="P267" s="21"/>
      <c r="Q267" s="36">
        <v>3500</v>
      </c>
      <c r="R267" s="21"/>
      <c r="S267" s="22"/>
    </row>
    <row r="268" spans="1:19" ht="23.25" x14ac:dyDescent="0.35">
      <c r="A268" s="34"/>
      <c r="B268" s="34"/>
      <c r="C268" s="34"/>
      <c r="D268" s="34"/>
      <c r="E268" s="34"/>
      <c r="F268" s="34"/>
      <c r="G268" s="34" t="s">
        <v>268</v>
      </c>
      <c r="H268" s="34"/>
      <c r="I268" s="35">
        <v>0</v>
      </c>
      <c r="J268" s="19"/>
      <c r="K268" s="35">
        <v>110.82</v>
      </c>
      <c r="L268" s="19"/>
      <c r="M268" s="35">
        <v>468</v>
      </c>
      <c r="N268" s="19"/>
      <c r="O268" s="36">
        <v>3500</v>
      </c>
      <c r="P268" s="21"/>
      <c r="Q268" s="36">
        <v>3500</v>
      </c>
      <c r="R268" s="21"/>
      <c r="S268" s="22"/>
    </row>
    <row r="269" spans="1:19" ht="23.25" x14ac:dyDescent="0.35">
      <c r="A269" s="34"/>
      <c r="B269" s="34"/>
      <c r="C269" s="34"/>
      <c r="D269" s="34"/>
      <c r="E269" s="34"/>
      <c r="F269" s="34"/>
      <c r="G269" s="34" t="s">
        <v>269</v>
      </c>
      <c r="H269" s="34"/>
      <c r="I269" s="35">
        <v>0</v>
      </c>
      <c r="J269" s="19"/>
      <c r="K269" s="35">
        <v>221</v>
      </c>
      <c r="L269" s="19"/>
      <c r="M269" s="35">
        <v>631</v>
      </c>
      <c r="N269" s="19"/>
      <c r="O269" s="36">
        <v>4000</v>
      </c>
      <c r="P269" s="21"/>
      <c r="Q269" s="36">
        <v>4000</v>
      </c>
      <c r="R269" s="21"/>
      <c r="S269" s="22"/>
    </row>
    <row r="270" spans="1:19" ht="23.25" x14ac:dyDescent="0.35">
      <c r="A270" s="34"/>
      <c r="B270" s="34"/>
      <c r="C270" s="56"/>
      <c r="D270" s="56"/>
      <c r="E270" s="56"/>
      <c r="F270" s="56" t="s">
        <v>270</v>
      </c>
      <c r="G270" s="56"/>
      <c r="H270" s="56"/>
      <c r="I270" s="57">
        <f>ROUND(SUM(I267:I269),5)</f>
        <v>0</v>
      </c>
      <c r="J270" s="50"/>
      <c r="K270" s="57">
        <f>ROUND(SUM(K267:K269),5)</f>
        <v>1002.5</v>
      </c>
      <c r="L270" s="50"/>
      <c r="M270" s="57">
        <f>ROUND(SUM(M267:M269),5)</f>
        <v>1639.83</v>
      </c>
      <c r="N270" s="50"/>
      <c r="O270" s="57">
        <f>ROUND(SUM(O267:O269),5)</f>
        <v>11000</v>
      </c>
      <c r="P270" s="51"/>
      <c r="Q270" s="57">
        <f>ROUND(SUM(Q267:Q269),5)</f>
        <v>11000</v>
      </c>
      <c r="R270" s="21"/>
      <c r="S270" s="22"/>
    </row>
    <row r="271" spans="1:19" ht="23.25" x14ac:dyDescent="0.35">
      <c r="A271" s="34"/>
      <c r="B271" s="34"/>
      <c r="C271" s="34"/>
      <c r="D271" s="34"/>
      <c r="E271" s="34"/>
      <c r="F271" s="34" t="s">
        <v>271</v>
      </c>
      <c r="G271" s="34"/>
      <c r="H271" s="34"/>
      <c r="I271" s="35">
        <v>0</v>
      </c>
      <c r="J271" s="19"/>
      <c r="K271" s="35">
        <v>0</v>
      </c>
      <c r="L271" s="19"/>
      <c r="M271" s="35">
        <v>0</v>
      </c>
      <c r="N271" s="19"/>
      <c r="O271" s="36"/>
      <c r="P271" s="21"/>
      <c r="Q271" s="36"/>
      <c r="R271" s="21"/>
      <c r="S271" s="22"/>
    </row>
    <row r="272" spans="1:19" ht="23.25" x14ac:dyDescent="0.35">
      <c r="A272" s="34"/>
      <c r="B272" s="34"/>
      <c r="C272" s="34"/>
      <c r="D272" s="34"/>
      <c r="E272" s="34"/>
      <c r="F272" s="34"/>
      <c r="G272" s="34" t="s">
        <v>272</v>
      </c>
      <c r="H272" s="34"/>
      <c r="I272" s="35">
        <v>11010</v>
      </c>
      <c r="J272" s="19"/>
      <c r="K272" s="35">
        <v>13210</v>
      </c>
      <c r="L272" s="19"/>
      <c r="M272" s="35">
        <v>4690</v>
      </c>
      <c r="N272" s="19"/>
      <c r="O272" s="36">
        <v>16000</v>
      </c>
      <c r="P272" s="21"/>
      <c r="Q272" s="36">
        <v>16000</v>
      </c>
      <c r="R272" s="21"/>
      <c r="S272" s="22"/>
    </row>
    <row r="273" spans="1:19" ht="23.25" x14ac:dyDescent="0.35">
      <c r="A273" s="34"/>
      <c r="B273" s="34"/>
      <c r="C273" s="34"/>
      <c r="D273" s="34"/>
      <c r="E273" s="34"/>
      <c r="F273" s="34"/>
      <c r="G273" s="34" t="s">
        <v>273</v>
      </c>
      <c r="H273" s="34"/>
      <c r="I273" s="35">
        <v>1140</v>
      </c>
      <c r="J273" s="19"/>
      <c r="K273" s="35">
        <v>1065.18</v>
      </c>
      <c r="L273" s="19"/>
      <c r="M273" s="35">
        <v>0</v>
      </c>
      <c r="N273" s="19"/>
      <c r="O273" s="36"/>
      <c r="P273" s="21"/>
      <c r="Q273" s="36"/>
      <c r="R273" s="21"/>
      <c r="S273" s="22"/>
    </row>
    <row r="274" spans="1:19" ht="23.25" x14ac:dyDescent="0.35">
      <c r="A274" s="34"/>
      <c r="B274" s="56"/>
      <c r="C274" s="56"/>
      <c r="D274" s="56"/>
      <c r="E274" s="56"/>
      <c r="F274" s="56" t="s">
        <v>274</v>
      </c>
      <c r="G274" s="56"/>
      <c r="H274" s="56"/>
      <c r="I274" s="57">
        <f>ROUND(SUM(I272:I273),5)</f>
        <v>12150</v>
      </c>
      <c r="J274" s="50">
        <f>ROUND(SUM(J271:J273),5)</f>
        <v>0</v>
      </c>
      <c r="K274" s="57">
        <f>ROUND(SUM(K272:K273),5)</f>
        <v>14275.18</v>
      </c>
      <c r="L274" s="50">
        <f>ROUND(SUM(L271:L273),5)</f>
        <v>0</v>
      </c>
      <c r="M274" s="57">
        <f>ROUND(SUM(M272:M273),5)</f>
        <v>4690</v>
      </c>
      <c r="N274" s="50">
        <f>ROUND(SUM(N271:N273),5)</f>
        <v>0</v>
      </c>
      <c r="O274" s="57">
        <f>ROUND(SUM(O272:O273),5)</f>
        <v>16000</v>
      </c>
      <c r="P274" s="50">
        <f>ROUND(SUM(P271:P273),5)</f>
        <v>0</v>
      </c>
      <c r="Q274" s="57">
        <f>ROUND(SUM(Q272:Q273),5)</f>
        <v>16000</v>
      </c>
      <c r="R274" s="21"/>
      <c r="S274" s="22"/>
    </row>
    <row r="275" spans="1:19" ht="23.25" x14ac:dyDescent="0.35">
      <c r="A275" s="34"/>
      <c r="B275" s="34"/>
      <c r="C275" s="34"/>
      <c r="D275" s="34"/>
      <c r="E275" s="34"/>
      <c r="F275" s="34" t="s">
        <v>275</v>
      </c>
      <c r="G275" s="34"/>
      <c r="H275" s="34"/>
      <c r="I275" s="35"/>
      <c r="J275" s="19"/>
      <c r="K275" s="35"/>
      <c r="L275" s="19"/>
      <c r="M275" s="35"/>
      <c r="N275" s="19"/>
      <c r="O275" s="36"/>
      <c r="P275" s="21"/>
      <c r="Q275" s="36"/>
      <c r="R275" s="21"/>
      <c r="S275" s="22"/>
    </row>
    <row r="276" spans="1:19" ht="23.25" x14ac:dyDescent="0.35">
      <c r="A276" s="34"/>
      <c r="B276" s="34"/>
      <c r="C276" s="34"/>
      <c r="D276" s="34"/>
      <c r="E276" s="34"/>
      <c r="F276" s="34"/>
      <c r="G276" s="34" t="s">
        <v>276</v>
      </c>
      <c r="H276" s="34"/>
      <c r="I276" s="35"/>
      <c r="J276" s="19"/>
      <c r="K276" s="35">
        <v>0</v>
      </c>
      <c r="L276" s="19"/>
      <c r="M276" s="35">
        <v>0</v>
      </c>
      <c r="N276" s="19"/>
      <c r="O276" s="36"/>
      <c r="P276" s="21"/>
      <c r="Q276" s="36"/>
      <c r="R276" s="21"/>
      <c r="S276" s="22"/>
    </row>
    <row r="277" spans="1:19" ht="23.25" x14ac:dyDescent="0.35">
      <c r="A277" s="34"/>
      <c r="B277" s="34"/>
      <c r="C277" s="34"/>
      <c r="D277" s="34"/>
      <c r="E277" s="34"/>
      <c r="F277" s="34"/>
      <c r="G277" s="34" t="s">
        <v>277</v>
      </c>
      <c r="H277" s="34"/>
      <c r="I277" s="35">
        <v>929.52</v>
      </c>
      <c r="J277" s="19"/>
      <c r="K277" s="35">
        <v>1100.56</v>
      </c>
      <c r="L277" s="19"/>
      <c r="M277" s="35">
        <v>394.62</v>
      </c>
      <c r="N277" s="19"/>
      <c r="O277" s="36">
        <v>841.5</v>
      </c>
      <c r="P277" s="21"/>
      <c r="Q277" s="36">
        <v>841.5</v>
      </c>
      <c r="R277" s="21"/>
      <c r="S277" s="22"/>
    </row>
    <row r="278" spans="1:19" ht="23.25" x14ac:dyDescent="0.35">
      <c r="A278" s="34"/>
      <c r="B278" s="34"/>
      <c r="C278" s="34"/>
      <c r="D278" s="34"/>
      <c r="E278" s="34"/>
      <c r="F278" s="34"/>
      <c r="G278" s="34" t="s">
        <v>278</v>
      </c>
      <c r="H278" s="34"/>
      <c r="I278" s="35">
        <v>1423.63</v>
      </c>
      <c r="J278" s="19"/>
      <c r="K278" s="35">
        <v>1414.39</v>
      </c>
      <c r="L278" s="19"/>
      <c r="M278" s="35">
        <v>1901.47</v>
      </c>
      <c r="N278" s="19"/>
      <c r="O278" s="36">
        <v>1986.95</v>
      </c>
      <c r="P278" s="21"/>
      <c r="Q278" s="36">
        <v>2026.69</v>
      </c>
      <c r="R278" s="21"/>
      <c r="S278" s="22"/>
    </row>
    <row r="279" spans="1:19" ht="23.25" x14ac:dyDescent="0.35">
      <c r="A279" s="34"/>
      <c r="B279" s="34"/>
      <c r="C279" s="34"/>
      <c r="D279" s="34"/>
      <c r="E279" s="34"/>
      <c r="F279" s="34"/>
      <c r="G279" s="34" t="s">
        <v>279</v>
      </c>
      <c r="H279" s="34"/>
      <c r="I279" s="35"/>
      <c r="J279" s="19"/>
      <c r="K279" s="35">
        <v>0</v>
      </c>
      <c r="L279" s="19"/>
      <c r="M279" s="35">
        <v>0</v>
      </c>
      <c r="N279" s="19"/>
      <c r="O279" s="36"/>
      <c r="P279" s="21"/>
      <c r="Q279" s="36"/>
      <c r="R279" s="21"/>
      <c r="S279" s="22"/>
    </row>
    <row r="280" spans="1:19" ht="23.25" x14ac:dyDescent="0.35">
      <c r="A280" s="34"/>
      <c r="B280" s="34"/>
      <c r="C280" s="34"/>
      <c r="D280" s="34"/>
      <c r="E280" s="34"/>
      <c r="F280" s="34"/>
      <c r="G280" s="34" t="s">
        <v>422</v>
      </c>
      <c r="H280" s="34"/>
      <c r="I280" s="35"/>
      <c r="J280" s="19"/>
      <c r="K280" s="35"/>
      <c r="L280" s="19"/>
      <c r="M280" s="35"/>
      <c r="N280" s="19"/>
      <c r="O280" s="36"/>
      <c r="P280" s="21"/>
      <c r="Q280" s="36">
        <v>5000</v>
      </c>
      <c r="R280" s="21"/>
      <c r="S280" s="22"/>
    </row>
    <row r="281" spans="1:19" ht="23.25" x14ac:dyDescent="0.35">
      <c r="A281" s="34"/>
      <c r="B281" s="56"/>
      <c r="C281" s="56"/>
      <c r="D281" s="56"/>
      <c r="E281" s="56"/>
      <c r="F281" s="56" t="s">
        <v>280</v>
      </c>
      <c r="G281" s="56"/>
      <c r="H281" s="56"/>
      <c r="I281" s="57">
        <f t="shared" ref="I281:Q281" si="42">ROUND(SUM(I275:I279),5)</f>
        <v>2353.15</v>
      </c>
      <c r="J281" s="50">
        <f t="shared" si="42"/>
        <v>0</v>
      </c>
      <c r="K281" s="57">
        <f t="shared" si="42"/>
        <v>2514.9499999999998</v>
      </c>
      <c r="L281" s="50">
        <f t="shared" si="42"/>
        <v>0</v>
      </c>
      <c r="M281" s="57">
        <f t="shared" si="42"/>
        <v>2296.09</v>
      </c>
      <c r="N281" s="50">
        <f t="shared" si="42"/>
        <v>0</v>
      </c>
      <c r="O281" s="57">
        <f t="shared" si="42"/>
        <v>2828.45</v>
      </c>
      <c r="P281" s="50">
        <f t="shared" si="42"/>
        <v>0</v>
      </c>
      <c r="Q281" s="57">
        <f t="shared" si="42"/>
        <v>2868.19</v>
      </c>
      <c r="R281" s="21"/>
      <c r="S281" s="22"/>
    </row>
    <row r="282" spans="1:19" ht="23.25" x14ac:dyDescent="0.35">
      <c r="A282" s="34"/>
      <c r="B282" s="34"/>
      <c r="C282" s="34"/>
      <c r="D282" s="34"/>
      <c r="E282" s="34"/>
      <c r="F282" s="34" t="s">
        <v>281</v>
      </c>
      <c r="G282" s="34"/>
      <c r="H282" s="34"/>
      <c r="I282" s="35">
        <v>952.08</v>
      </c>
      <c r="J282" s="19"/>
      <c r="K282" s="35">
        <v>9164.19</v>
      </c>
      <c r="L282" s="19"/>
      <c r="M282" s="35">
        <v>5122.84</v>
      </c>
      <c r="N282" s="19"/>
      <c r="O282" s="36">
        <v>7100</v>
      </c>
      <c r="P282" s="21"/>
      <c r="Q282" s="36">
        <v>2100</v>
      </c>
      <c r="R282" s="21"/>
      <c r="S282" s="22"/>
    </row>
    <row r="283" spans="1:19" ht="23.25" x14ac:dyDescent="0.35">
      <c r="A283" s="34"/>
      <c r="B283" s="34"/>
      <c r="C283" s="34"/>
      <c r="D283" s="34"/>
      <c r="E283" s="34"/>
      <c r="F283" s="34" t="s">
        <v>282</v>
      </c>
      <c r="G283" s="34"/>
      <c r="H283" s="34"/>
      <c r="I283" s="35">
        <v>2562</v>
      </c>
      <c r="J283" s="19"/>
      <c r="K283" s="35">
        <v>1351.9</v>
      </c>
      <c r="L283" s="19"/>
      <c r="M283" s="35">
        <v>1448.3</v>
      </c>
      <c r="N283" s="19"/>
      <c r="O283" s="36">
        <v>3000</v>
      </c>
      <c r="P283" s="21"/>
      <c r="Q283" s="36">
        <v>3000</v>
      </c>
      <c r="R283" s="21"/>
      <c r="S283" s="22"/>
    </row>
    <row r="284" spans="1:19" ht="23.25" x14ac:dyDescent="0.35">
      <c r="A284" s="34"/>
      <c r="B284" s="34"/>
      <c r="C284" s="34"/>
      <c r="D284" s="34"/>
      <c r="E284" s="34"/>
      <c r="F284" s="34" t="s">
        <v>283</v>
      </c>
      <c r="G284" s="34"/>
      <c r="H284" s="34"/>
      <c r="I284" s="35">
        <v>431.3</v>
      </c>
      <c r="J284" s="19"/>
      <c r="K284" s="35">
        <v>1417.21</v>
      </c>
      <c r="L284" s="19"/>
      <c r="M284" s="35">
        <v>1108.33</v>
      </c>
      <c r="N284" s="19"/>
      <c r="O284" s="36">
        <v>1320</v>
      </c>
      <c r="P284" s="21"/>
      <c r="Q284" s="36">
        <v>1320</v>
      </c>
      <c r="R284" s="21"/>
      <c r="S284" s="22"/>
    </row>
    <row r="285" spans="1:19" ht="23.25" x14ac:dyDescent="0.35">
      <c r="A285" s="34"/>
      <c r="B285" s="34"/>
      <c r="C285" s="34"/>
      <c r="D285" s="34"/>
      <c r="E285" s="34"/>
      <c r="F285" s="34" t="s">
        <v>284</v>
      </c>
      <c r="G285" s="34"/>
      <c r="H285" s="34"/>
      <c r="I285" s="35">
        <v>5535.29</v>
      </c>
      <c r="J285" s="19"/>
      <c r="K285" s="35">
        <v>3686.91</v>
      </c>
      <c r="L285" s="19"/>
      <c r="M285" s="35">
        <v>5250.77</v>
      </c>
      <c r="N285" s="19"/>
      <c r="O285" s="36">
        <v>4000</v>
      </c>
      <c r="P285" s="21"/>
      <c r="Q285" s="36">
        <v>4000</v>
      </c>
      <c r="R285" s="21"/>
      <c r="S285" s="22"/>
    </row>
    <row r="286" spans="1:19" ht="23.25" x14ac:dyDescent="0.35">
      <c r="A286" s="34"/>
      <c r="B286" s="34"/>
      <c r="C286" s="34"/>
      <c r="D286" s="34"/>
      <c r="E286" s="34"/>
      <c r="F286" s="34" t="s">
        <v>285</v>
      </c>
      <c r="G286" s="34"/>
      <c r="H286" s="34"/>
      <c r="I286" s="35">
        <v>38</v>
      </c>
      <c r="J286" s="19"/>
      <c r="K286" s="35">
        <v>30.65</v>
      </c>
      <c r="L286" s="19"/>
      <c r="M286" s="35">
        <v>0</v>
      </c>
      <c r="N286" s="19"/>
      <c r="O286" s="36">
        <v>150</v>
      </c>
      <c r="P286" s="21"/>
      <c r="Q286" s="36">
        <v>150</v>
      </c>
      <c r="R286" s="21"/>
      <c r="S286" s="22"/>
    </row>
    <row r="287" spans="1:19" ht="23.25" x14ac:dyDescent="0.35">
      <c r="A287" s="34"/>
      <c r="B287" s="34"/>
      <c r="C287" s="34"/>
      <c r="D287" s="34"/>
      <c r="E287" s="34"/>
      <c r="F287" s="34" t="s">
        <v>286</v>
      </c>
      <c r="G287" s="34"/>
      <c r="H287" s="34"/>
      <c r="I287" s="35">
        <v>122.34</v>
      </c>
      <c r="J287" s="19"/>
      <c r="K287" s="35">
        <v>55.7</v>
      </c>
      <c r="L287" s="19"/>
      <c r="M287" s="35">
        <v>132.71</v>
      </c>
      <c r="N287" s="19"/>
      <c r="O287" s="36">
        <v>100</v>
      </c>
      <c r="P287" s="21"/>
      <c r="Q287" s="36">
        <v>100</v>
      </c>
      <c r="R287" s="21"/>
      <c r="S287" s="22"/>
    </row>
    <row r="288" spans="1:19" ht="23.25" x14ac:dyDescent="0.35">
      <c r="A288" s="34"/>
      <c r="B288" s="34"/>
      <c r="C288" s="34"/>
      <c r="D288" s="34"/>
      <c r="E288" s="34"/>
      <c r="F288" s="34" t="s">
        <v>287</v>
      </c>
      <c r="G288" s="34"/>
      <c r="H288" s="34"/>
      <c r="I288" s="35">
        <v>1857.98</v>
      </c>
      <c r="J288" s="19"/>
      <c r="K288" s="35">
        <v>2346.08</v>
      </c>
      <c r="L288" s="19"/>
      <c r="M288" s="35">
        <v>996.94</v>
      </c>
      <c r="N288" s="19"/>
      <c r="O288" s="36">
        <v>3000</v>
      </c>
      <c r="P288" s="21"/>
      <c r="Q288" s="36">
        <v>3000</v>
      </c>
      <c r="R288" s="21"/>
      <c r="S288" s="22"/>
    </row>
    <row r="289" spans="1:19" ht="23.25" x14ac:dyDescent="0.35">
      <c r="A289" s="34"/>
      <c r="B289" s="34"/>
      <c r="C289" s="34"/>
      <c r="D289" s="34"/>
      <c r="E289" s="34"/>
      <c r="F289" s="34" t="s">
        <v>288</v>
      </c>
      <c r="G289" s="34"/>
      <c r="H289" s="34"/>
      <c r="I289" s="35">
        <v>1210.92</v>
      </c>
      <c r="J289" s="19"/>
      <c r="K289" s="35">
        <v>3298.75</v>
      </c>
      <c r="L289" s="19"/>
      <c r="M289" s="35">
        <v>1792.06</v>
      </c>
      <c r="N289" s="19"/>
      <c r="O289" s="36">
        <v>3000</v>
      </c>
      <c r="P289" s="21"/>
      <c r="Q289" s="36">
        <v>3000</v>
      </c>
      <c r="R289" s="21"/>
      <c r="S289" s="22"/>
    </row>
    <row r="290" spans="1:19" ht="23.25" x14ac:dyDescent="0.35">
      <c r="A290" s="34"/>
      <c r="B290" s="34"/>
      <c r="C290" s="34"/>
      <c r="D290" s="34"/>
      <c r="E290" s="34"/>
      <c r="F290" s="34" t="s">
        <v>289</v>
      </c>
      <c r="G290" s="34"/>
      <c r="H290" s="34"/>
      <c r="I290" s="35">
        <v>1968.63</v>
      </c>
      <c r="J290" s="19"/>
      <c r="K290" s="35">
        <v>1768.56</v>
      </c>
      <c r="L290" s="19"/>
      <c r="M290" s="35">
        <v>1613.38</v>
      </c>
      <c r="N290" s="19"/>
      <c r="O290" s="36">
        <v>1800</v>
      </c>
      <c r="P290" s="21"/>
      <c r="Q290" s="36">
        <v>1800</v>
      </c>
      <c r="R290" s="21"/>
      <c r="S290" s="22"/>
    </row>
    <row r="291" spans="1:19" ht="23.25" x14ac:dyDescent="0.35">
      <c r="A291" s="34"/>
      <c r="B291" s="34"/>
      <c r="C291" s="34"/>
      <c r="D291" s="34"/>
      <c r="E291" s="34"/>
      <c r="F291" s="34" t="s">
        <v>290</v>
      </c>
      <c r="G291" s="34"/>
      <c r="H291" s="34"/>
      <c r="I291" s="35">
        <v>4757.76</v>
      </c>
      <c r="J291" s="19"/>
      <c r="K291" s="35">
        <v>4858.55</v>
      </c>
      <c r="L291" s="19"/>
      <c r="M291" s="35">
        <v>3582.41</v>
      </c>
      <c r="N291" s="19"/>
      <c r="O291" s="36">
        <v>5340.46</v>
      </c>
      <c r="P291" s="21"/>
      <c r="Q291" s="36">
        <v>5340.46</v>
      </c>
      <c r="R291" s="21"/>
      <c r="S291" s="22"/>
    </row>
    <row r="292" spans="1:19" ht="23.25" x14ac:dyDescent="0.35">
      <c r="A292" s="34"/>
      <c r="B292" s="34"/>
      <c r="C292" s="34"/>
      <c r="D292" s="34"/>
      <c r="E292" s="34"/>
      <c r="F292" s="34" t="s">
        <v>291</v>
      </c>
      <c r="G292" s="34"/>
      <c r="H292" s="34"/>
      <c r="I292" s="35">
        <v>570</v>
      </c>
      <c r="J292" s="19"/>
      <c r="K292" s="35">
        <v>555</v>
      </c>
      <c r="L292" s="19"/>
      <c r="M292" s="35">
        <v>525</v>
      </c>
      <c r="N292" s="19"/>
      <c r="O292" s="36">
        <v>700</v>
      </c>
      <c r="P292" s="21"/>
      <c r="Q292" s="36">
        <v>700</v>
      </c>
      <c r="R292" s="21"/>
      <c r="S292" s="22"/>
    </row>
    <row r="293" spans="1:19" ht="23.25" x14ac:dyDescent="0.35">
      <c r="A293" s="34"/>
      <c r="B293" s="34"/>
      <c r="C293" s="34"/>
      <c r="D293" s="34"/>
      <c r="E293" s="34"/>
      <c r="F293" s="34" t="s">
        <v>292</v>
      </c>
      <c r="G293" s="34"/>
      <c r="H293" s="34"/>
      <c r="I293" s="35">
        <v>750</v>
      </c>
      <c r="J293" s="19"/>
      <c r="K293" s="35">
        <v>0</v>
      </c>
      <c r="L293" s="19"/>
      <c r="M293" s="35">
        <v>0</v>
      </c>
      <c r="N293" s="19"/>
      <c r="O293" s="36"/>
      <c r="P293" s="21"/>
      <c r="Q293" s="36"/>
      <c r="R293" s="21"/>
      <c r="S293" s="22"/>
    </row>
    <row r="294" spans="1:19" ht="23.25" x14ac:dyDescent="0.35">
      <c r="A294" s="34"/>
      <c r="B294" s="34"/>
      <c r="C294" s="34"/>
      <c r="D294" s="34"/>
      <c r="E294" s="34"/>
      <c r="F294" s="34" t="s">
        <v>293</v>
      </c>
      <c r="G294" s="34"/>
      <c r="H294" s="34"/>
      <c r="I294" s="35">
        <v>12790.57</v>
      </c>
      <c r="J294" s="19"/>
      <c r="K294" s="35">
        <v>8880.08</v>
      </c>
      <c r="L294" s="19"/>
      <c r="M294" s="35">
        <v>47792.6</v>
      </c>
      <c r="N294" s="19"/>
      <c r="O294" s="36">
        <v>56898</v>
      </c>
      <c r="P294" s="21"/>
      <c r="Q294" s="36">
        <v>13100</v>
      </c>
      <c r="R294" s="21"/>
      <c r="S294" s="23"/>
    </row>
    <row r="295" spans="1:19" ht="23.25" x14ac:dyDescent="0.35">
      <c r="A295" s="34"/>
      <c r="B295" s="34"/>
      <c r="C295" s="34"/>
      <c r="D295" s="34"/>
      <c r="E295" s="34"/>
      <c r="F295" s="34" t="s">
        <v>294</v>
      </c>
      <c r="G295" s="34"/>
      <c r="H295" s="34"/>
      <c r="I295" s="35">
        <v>0</v>
      </c>
      <c r="J295" s="19"/>
      <c r="K295" s="35"/>
      <c r="L295" s="19"/>
      <c r="M295" s="35"/>
      <c r="N295" s="19"/>
      <c r="O295" s="36"/>
      <c r="P295" s="21"/>
      <c r="Q295" s="36"/>
      <c r="R295" s="21"/>
      <c r="S295" s="22"/>
    </row>
    <row r="296" spans="1:19" ht="23.25" x14ac:dyDescent="0.35">
      <c r="A296" s="34"/>
      <c r="B296" s="34"/>
      <c r="C296" s="34"/>
      <c r="D296" s="34"/>
      <c r="E296" s="34"/>
      <c r="F296" s="34" t="s">
        <v>295</v>
      </c>
      <c r="G296" s="34"/>
      <c r="H296" s="34"/>
      <c r="I296" s="35"/>
      <c r="J296" s="19"/>
      <c r="K296" s="35">
        <v>0</v>
      </c>
      <c r="L296" s="19"/>
      <c r="M296" s="35">
        <v>0</v>
      </c>
      <c r="N296" s="19"/>
      <c r="O296" s="36"/>
      <c r="P296" s="21"/>
      <c r="Q296" s="36"/>
      <c r="R296" s="21"/>
      <c r="S296" s="22"/>
    </row>
    <row r="297" spans="1:19" ht="23.25" x14ac:dyDescent="0.35">
      <c r="A297" s="34"/>
      <c r="B297" s="34"/>
      <c r="C297" s="34"/>
      <c r="D297" s="34"/>
      <c r="E297" s="34"/>
      <c r="F297" s="34" t="s">
        <v>296</v>
      </c>
      <c r="G297" s="34"/>
      <c r="H297" s="34"/>
      <c r="I297" s="35">
        <v>4412.29</v>
      </c>
      <c r="J297" s="19"/>
      <c r="K297" s="35">
        <v>4416.93</v>
      </c>
      <c r="L297" s="19"/>
      <c r="M297" s="35">
        <v>4026.76</v>
      </c>
      <c r="N297" s="19"/>
      <c r="O297" s="36">
        <v>6500</v>
      </c>
      <c r="P297" s="21"/>
      <c r="Q297" s="36">
        <v>6500</v>
      </c>
      <c r="R297" s="21"/>
      <c r="S297" s="22"/>
    </row>
    <row r="298" spans="1:19" ht="23.25" x14ac:dyDescent="0.35">
      <c r="A298" s="34"/>
      <c r="B298" s="34"/>
      <c r="C298" s="34"/>
      <c r="D298" s="34"/>
      <c r="E298" s="34"/>
      <c r="F298" s="34" t="s">
        <v>297</v>
      </c>
      <c r="G298" s="34"/>
      <c r="H298" s="34"/>
      <c r="I298" s="35">
        <v>17857</v>
      </c>
      <c r="J298" s="19"/>
      <c r="K298" s="35">
        <v>17857</v>
      </c>
      <c r="L298" s="19"/>
      <c r="M298" s="35">
        <v>17857</v>
      </c>
      <c r="N298" s="19"/>
      <c r="O298" s="36">
        <v>18000</v>
      </c>
      <c r="P298" s="21"/>
      <c r="Q298" s="36">
        <v>18000</v>
      </c>
      <c r="R298" s="21"/>
      <c r="S298" s="22"/>
    </row>
    <row r="299" spans="1:19" ht="23.25" x14ac:dyDescent="0.35">
      <c r="A299" s="34"/>
      <c r="B299" s="34"/>
      <c r="C299" s="34"/>
      <c r="D299" s="34"/>
      <c r="E299" s="34"/>
      <c r="F299" s="34" t="s">
        <v>298</v>
      </c>
      <c r="G299" s="34"/>
      <c r="H299" s="34"/>
      <c r="I299" s="35">
        <v>323.16000000000003</v>
      </c>
      <c r="J299" s="19"/>
      <c r="K299" s="35">
        <v>0</v>
      </c>
      <c r="L299" s="19"/>
      <c r="M299" s="35">
        <v>0</v>
      </c>
      <c r="N299" s="19"/>
      <c r="O299" s="36"/>
      <c r="P299" s="21"/>
      <c r="Q299" s="36"/>
      <c r="R299" s="21"/>
      <c r="S299" s="22"/>
    </row>
    <row r="300" spans="1:19" ht="23.25" x14ac:dyDescent="0.35">
      <c r="A300" s="34"/>
      <c r="B300" s="34"/>
      <c r="C300" s="34"/>
      <c r="D300" s="34"/>
      <c r="E300" s="34"/>
      <c r="F300" s="34" t="s">
        <v>299</v>
      </c>
      <c r="G300" s="34"/>
      <c r="H300" s="34"/>
      <c r="I300" s="35">
        <v>1260.94</v>
      </c>
      <c r="J300" s="19"/>
      <c r="K300" s="35">
        <v>180.37</v>
      </c>
      <c r="L300" s="19"/>
      <c r="M300" s="35">
        <v>0</v>
      </c>
      <c r="N300" s="19"/>
      <c r="O300" s="36">
        <v>250</v>
      </c>
      <c r="P300" s="21"/>
      <c r="Q300" s="36">
        <v>250</v>
      </c>
      <c r="R300" s="21"/>
      <c r="S300" s="22"/>
    </row>
    <row r="301" spans="1:19" ht="23.25" x14ac:dyDescent="0.35">
      <c r="A301" s="34"/>
      <c r="B301" s="34"/>
      <c r="C301" s="34"/>
      <c r="D301" s="34"/>
      <c r="E301" s="34"/>
      <c r="F301" s="34" t="s">
        <v>300</v>
      </c>
      <c r="G301" s="34"/>
      <c r="H301" s="34"/>
      <c r="I301" s="35"/>
      <c r="J301" s="19"/>
      <c r="K301" s="35"/>
      <c r="L301" s="19"/>
      <c r="M301" s="35"/>
      <c r="N301" s="19"/>
      <c r="O301" s="36"/>
      <c r="P301" s="21"/>
      <c r="Q301" s="36"/>
      <c r="R301" s="21"/>
      <c r="S301" s="22"/>
    </row>
    <row r="302" spans="1:19" ht="23.25" x14ac:dyDescent="0.35">
      <c r="A302" s="34"/>
      <c r="B302" s="34"/>
      <c r="C302" s="34"/>
      <c r="D302" s="34"/>
      <c r="E302" s="34"/>
      <c r="F302" s="34"/>
      <c r="G302" s="34" t="s">
        <v>301</v>
      </c>
      <c r="H302" s="34"/>
      <c r="I302" s="35"/>
      <c r="J302" s="19"/>
      <c r="K302" s="35">
        <v>834451.36</v>
      </c>
      <c r="L302" s="19"/>
      <c r="M302" s="35">
        <v>0</v>
      </c>
      <c r="N302" s="19"/>
      <c r="O302" s="36"/>
      <c r="P302" s="21"/>
      <c r="Q302" s="36"/>
      <c r="R302" s="21"/>
      <c r="S302" s="22"/>
    </row>
    <row r="303" spans="1:19" ht="23.25" x14ac:dyDescent="0.35">
      <c r="A303" s="34"/>
      <c r="B303" s="34"/>
      <c r="C303" s="56"/>
      <c r="D303" s="56"/>
      <c r="E303" s="56"/>
      <c r="F303" s="56" t="s">
        <v>302</v>
      </c>
      <c r="G303" s="56"/>
      <c r="H303" s="56"/>
      <c r="I303" s="57">
        <f t="shared" ref="I303:P303" si="43">SUM(I301:I302)</f>
        <v>0</v>
      </c>
      <c r="J303" s="50">
        <f t="shared" si="43"/>
        <v>0</v>
      </c>
      <c r="K303" s="57">
        <f>K302</f>
        <v>834451.36</v>
      </c>
      <c r="L303" s="50">
        <f t="shared" si="43"/>
        <v>0</v>
      </c>
      <c r="M303" s="57">
        <f>M302</f>
        <v>0</v>
      </c>
      <c r="N303" s="50">
        <f t="shared" si="43"/>
        <v>0</v>
      </c>
      <c r="O303" s="57">
        <f>O302</f>
        <v>0</v>
      </c>
      <c r="P303" s="50">
        <f t="shared" si="43"/>
        <v>0</v>
      </c>
      <c r="Q303" s="57">
        <f>Q302</f>
        <v>0</v>
      </c>
      <c r="R303" s="21"/>
      <c r="S303" s="22"/>
    </row>
    <row r="304" spans="1:19" ht="23.25" x14ac:dyDescent="0.35">
      <c r="A304" s="34"/>
      <c r="B304" s="34"/>
      <c r="C304" s="56"/>
      <c r="D304" s="56"/>
      <c r="E304" s="56" t="s">
        <v>303</v>
      </c>
      <c r="F304" s="56"/>
      <c r="G304" s="56"/>
      <c r="H304" s="56"/>
      <c r="I304" s="57">
        <f>ROUND(I270+I274+SUM(I281:I300)+I303,5)</f>
        <v>71903.41</v>
      </c>
      <c r="J304" s="50">
        <f>ROUND(J274+SUM(J281:J300)+J303,5)</f>
        <v>0</v>
      </c>
      <c r="K304" s="57">
        <f>ROUND(K270+K274+SUM(K281:K300)+K303,5)</f>
        <v>912111.87</v>
      </c>
      <c r="L304" s="50">
        <f>ROUND(L274+SUM(L281:L300)+L303,5)</f>
        <v>0</v>
      </c>
      <c r="M304" s="57">
        <f>ROUND(M270+M274+SUM(M281:M300)+M303,5)</f>
        <v>99875.02</v>
      </c>
      <c r="N304" s="50">
        <f>ROUND(N274+SUM(N281:N300)+N303,5)</f>
        <v>0</v>
      </c>
      <c r="O304" s="57">
        <f>ROUND(O270+O274+SUM(O281:O300)+O303,5)</f>
        <v>140986.91</v>
      </c>
      <c r="P304" s="50">
        <f>ROUND(P274+SUM(P281:P300)+P303,5)</f>
        <v>0</v>
      </c>
      <c r="Q304" s="57">
        <f>ROUND(Q270+Q274+SUM(Q280:Q300)+Q303,5)</f>
        <v>97228.65</v>
      </c>
      <c r="R304" s="21"/>
      <c r="S304" s="22"/>
    </row>
    <row r="305" spans="1:19" ht="23.25" x14ac:dyDescent="0.35">
      <c r="A305" s="37"/>
      <c r="B305" s="37"/>
      <c r="C305" s="37"/>
      <c r="D305" s="37"/>
      <c r="E305" s="37" t="s">
        <v>304</v>
      </c>
      <c r="F305" s="37"/>
      <c r="G305" s="37"/>
      <c r="H305" s="37"/>
      <c r="I305" s="38"/>
      <c r="J305" s="19"/>
      <c r="K305" s="38"/>
      <c r="L305" s="19"/>
      <c r="M305" s="38"/>
      <c r="N305" s="19"/>
      <c r="O305" s="39"/>
      <c r="P305" s="21"/>
      <c r="Q305" s="39"/>
      <c r="R305" s="21"/>
      <c r="S305" s="22"/>
    </row>
    <row r="306" spans="1:19" ht="23.25" x14ac:dyDescent="0.35">
      <c r="A306" s="37"/>
      <c r="B306" s="37"/>
      <c r="C306" s="37"/>
      <c r="D306" s="37"/>
      <c r="E306" s="37"/>
      <c r="F306" s="37" t="s">
        <v>305</v>
      </c>
      <c r="G306" s="37"/>
      <c r="H306" s="37"/>
      <c r="I306" s="38"/>
      <c r="J306" s="19"/>
      <c r="K306" s="38"/>
      <c r="L306" s="19"/>
      <c r="M306" s="38"/>
      <c r="N306" s="19"/>
      <c r="O306" s="39"/>
      <c r="P306" s="21"/>
      <c r="Q306" s="39"/>
      <c r="R306" s="21"/>
      <c r="S306" s="22"/>
    </row>
    <row r="307" spans="1:19" ht="23.25" x14ac:dyDescent="0.35">
      <c r="A307" s="37"/>
      <c r="B307" s="37"/>
      <c r="C307" s="37"/>
      <c r="D307" s="37"/>
      <c r="E307" s="37"/>
      <c r="F307" s="37"/>
      <c r="G307" s="37" t="s">
        <v>306</v>
      </c>
      <c r="H307" s="37"/>
      <c r="I307" s="38">
        <v>143397.31</v>
      </c>
      <c r="J307" s="19"/>
      <c r="K307" s="38">
        <v>139919.98000000001</v>
      </c>
      <c r="L307" s="19"/>
      <c r="M307" s="38">
        <v>110035.24</v>
      </c>
      <c r="N307" s="19"/>
      <c r="O307" s="39">
        <v>148844.79999999999</v>
      </c>
      <c r="P307" s="21"/>
      <c r="Q307" s="39">
        <v>151821.70000000001</v>
      </c>
      <c r="R307" s="21"/>
      <c r="S307" s="22"/>
    </row>
    <row r="308" spans="1:19" ht="23.25" x14ac:dyDescent="0.35">
      <c r="A308" s="37"/>
      <c r="B308" s="37"/>
      <c r="C308" s="37"/>
      <c r="D308" s="37"/>
      <c r="E308" s="37"/>
      <c r="F308" s="37"/>
      <c r="G308" s="37" t="s">
        <v>307</v>
      </c>
      <c r="H308" s="37"/>
      <c r="I308" s="38">
        <v>9219.26</v>
      </c>
      <c r="J308" s="19"/>
      <c r="K308" s="38">
        <v>8933.17</v>
      </c>
      <c r="L308" s="19"/>
      <c r="M308" s="38">
        <v>3413.46</v>
      </c>
      <c r="N308" s="19"/>
      <c r="O308" s="39">
        <v>10000</v>
      </c>
      <c r="P308" s="21"/>
      <c r="Q308" s="39">
        <v>10000</v>
      </c>
      <c r="R308" s="21"/>
      <c r="S308" s="22"/>
    </row>
    <row r="309" spans="1:19" ht="23.25" x14ac:dyDescent="0.35">
      <c r="A309" s="37"/>
      <c r="B309" s="37"/>
      <c r="C309" s="37"/>
      <c r="D309" s="37"/>
      <c r="E309" s="37"/>
      <c r="F309" s="37"/>
      <c r="G309" s="37" t="s">
        <v>308</v>
      </c>
      <c r="H309" s="37"/>
      <c r="I309" s="38">
        <v>3902.18</v>
      </c>
      <c r="J309" s="19"/>
      <c r="K309" s="38">
        <v>2424.2399999999998</v>
      </c>
      <c r="L309" s="19"/>
      <c r="M309" s="38">
        <v>1648.61</v>
      </c>
      <c r="N309" s="19"/>
      <c r="O309" s="39">
        <v>2472.91</v>
      </c>
      <c r="P309" s="21"/>
      <c r="Q309" s="39">
        <v>2522.37</v>
      </c>
      <c r="R309" s="21"/>
      <c r="S309" s="22"/>
    </row>
    <row r="310" spans="1:19" ht="23.25" x14ac:dyDescent="0.35">
      <c r="A310" s="37"/>
      <c r="B310" s="37"/>
      <c r="C310" s="37"/>
      <c r="D310" s="37"/>
      <c r="E310" s="37"/>
      <c r="F310" s="37"/>
      <c r="G310" s="37" t="s">
        <v>309</v>
      </c>
      <c r="H310" s="37"/>
      <c r="I310" s="38">
        <v>18035.63</v>
      </c>
      <c r="J310" s="19"/>
      <c r="K310" s="38">
        <v>764.05</v>
      </c>
      <c r="L310" s="19"/>
      <c r="M310" s="38">
        <v>39.630000000000003</v>
      </c>
      <c r="N310" s="19"/>
      <c r="O310" s="39">
        <v>3200</v>
      </c>
      <c r="P310" s="21"/>
      <c r="Q310" s="39">
        <v>2000</v>
      </c>
      <c r="R310" s="21"/>
      <c r="S310" s="32"/>
    </row>
    <row r="311" spans="1:19" ht="23.25" x14ac:dyDescent="0.35">
      <c r="A311" s="37"/>
      <c r="B311" s="37"/>
      <c r="C311" s="37"/>
      <c r="D311" s="37"/>
      <c r="E311" s="37"/>
      <c r="F311" s="37"/>
      <c r="G311" s="37" t="s">
        <v>310</v>
      </c>
      <c r="H311" s="37"/>
      <c r="I311" s="38">
        <v>7583.2</v>
      </c>
      <c r="J311" s="19"/>
      <c r="K311" s="38">
        <v>4351.2</v>
      </c>
      <c r="L311" s="19"/>
      <c r="M311" s="38">
        <v>2113.6</v>
      </c>
      <c r="N311" s="19"/>
      <c r="O311" s="39">
        <v>9863.84</v>
      </c>
      <c r="P311" s="21"/>
      <c r="Q311" s="39">
        <v>10061.120000000001</v>
      </c>
      <c r="R311" s="21"/>
      <c r="S311" s="22"/>
    </row>
    <row r="312" spans="1:19" ht="23.25" x14ac:dyDescent="0.35">
      <c r="A312" s="37"/>
      <c r="B312" s="37"/>
      <c r="C312" s="58"/>
      <c r="D312" s="58"/>
      <c r="E312" s="58"/>
      <c r="F312" s="58" t="s">
        <v>311</v>
      </c>
      <c r="G312" s="58"/>
      <c r="H312" s="58"/>
      <c r="I312" s="59">
        <f t="shared" ref="I312:Q312" si="44">ROUND(SUM(I306:I311),5)</f>
        <v>182137.58</v>
      </c>
      <c r="J312" s="50">
        <f t="shared" si="44"/>
        <v>0</v>
      </c>
      <c r="K312" s="59">
        <f t="shared" si="44"/>
        <v>156392.64000000001</v>
      </c>
      <c r="L312" s="50">
        <f t="shared" si="44"/>
        <v>0</v>
      </c>
      <c r="M312" s="59">
        <f t="shared" si="44"/>
        <v>117250.54</v>
      </c>
      <c r="N312" s="50">
        <f t="shared" si="44"/>
        <v>0</v>
      </c>
      <c r="O312" s="59">
        <f t="shared" si="44"/>
        <v>174381.55</v>
      </c>
      <c r="P312" s="50">
        <f t="shared" si="44"/>
        <v>0</v>
      </c>
      <c r="Q312" s="59">
        <f t="shared" si="44"/>
        <v>176405.19</v>
      </c>
      <c r="R312" s="21"/>
      <c r="S312" s="22"/>
    </row>
    <row r="313" spans="1:19" ht="23.25" x14ac:dyDescent="0.35">
      <c r="A313" s="37"/>
      <c r="B313" s="37"/>
      <c r="C313" s="37"/>
      <c r="D313" s="37"/>
      <c r="E313" s="37"/>
      <c r="F313" s="37" t="s">
        <v>312</v>
      </c>
      <c r="G313" s="37"/>
      <c r="H313" s="37"/>
      <c r="I313" s="38"/>
      <c r="J313" s="19"/>
      <c r="K313" s="38"/>
      <c r="L313" s="19"/>
      <c r="M313" s="38"/>
      <c r="N313" s="19"/>
      <c r="O313" s="39"/>
      <c r="P313" s="21"/>
      <c r="Q313" s="39"/>
      <c r="R313" s="21"/>
      <c r="S313" s="22"/>
    </row>
    <row r="314" spans="1:19" ht="23.25" x14ac:dyDescent="0.35">
      <c r="A314" s="37"/>
      <c r="B314" s="37"/>
      <c r="C314" s="37"/>
      <c r="D314" s="37"/>
      <c r="E314" s="37"/>
      <c r="F314" s="37"/>
      <c r="G314" s="37" t="s">
        <v>313</v>
      </c>
      <c r="H314" s="37"/>
      <c r="I314" s="38">
        <v>63475.98</v>
      </c>
      <c r="J314" s="19"/>
      <c r="K314" s="38">
        <v>56014.34</v>
      </c>
      <c r="L314" s="19"/>
      <c r="M314" s="38">
        <v>47616.98</v>
      </c>
      <c r="N314" s="19"/>
      <c r="O314" s="39">
        <v>74224.160000000003</v>
      </c>
      <c r="P314" s="21"/>
      <c r="Q314" s="39">
        <v>47906.25</v>
      </c>
      <c r="R314" s="21"/>
      <c r="S314" s="22"/>
    </row>
    <row r="315" spans="1:19" ht="23.25" x14ac:dyDescent="0.35">
      <c r="A315" s="37"/>
      <c r="B315" s="37"/>
      <c r="C315" s="37"/>
      <c r="D315" s="37"/>
      <c r="E315" s="37"/>
      <c r="F315" s="37"/>
      <c r="G315" s="37" t="s">
        <v>314</v>
      </c>
      <c r="H315" s="37"/>
      <c r="I315" s="38">
        <v>11110.53</v>
      </c>
      <c r="J315" s="19"/>
      <c r="K315" s="38">
        <v>10416.92</v>
      </c>
      <c r="L315" s="19"/>
      <c r="M315" s="38">
        <v>8069.37</v>
      </c>
      <c r="N315" s="19"/>
      <c r="O315" s="39">
        <v>10888.95</v>
      </c>
      <c r="P315" s="21"/>
      <c r="Q315" s="39">
        <v>10247.969999999999</v>
      </c>
      <c r="R315" s="21"/>
      <c r="S315" s="22"/>
    </row>
    <row r="316" spans="1:19" ht="23.25" x14ac:dyDescent="0.35">
      <c r="A316" s="37"/>
      <c r="B316" s="37"/>
      <c r="C316" s="37"/>
      <c r="D316" s="37"/>
      <c r="E316" s="37"/>
      <c r="F316" s="37"/>
      <c r="G316" s="37" t="s">
        <v>315</v>
      </c>
      <c r="H316" s="37"/>
      <c r="I316" s="38">
        <v>3466.51</v>
      </c>
      <c r="J316" s="19"/>
      <c r="K316" s="38">
        <v>3136.48</v>
      </c>
      <c r="L316" s="19"/>
      <c r="M316" s="38">
        <v>1990.03</v>
      </c>
      <c r="N316" s="19"/>
      <c r="O316" s="39">
        <v>3336.48</v>
      </c>
      <c r="P316" s="21"/>
      <c r="Q316" s="39">
        <v>3403.2</v>
      </c>
      <c r="R316" s="21"/>
      <c r="S316" s="22"/>
    </row>
    <row r="317" spans="1:19" ht="23.25" x14ac:dyDescent="0.35">
      <c r="A317" s="37"/>
      <c r="B317" s="37"/>
      <c r="C317" s="37"/>
      <c r="D317" s="37"/>
      <c r="E317" s="37"/>
      <c r="F317" s="37"/>
      <c r="G317" s="37" t="s">
        <v>316</v>
      </c>
      <c r="H317" s="37"/>
      <c r="I317" s="38">
        <v>290.39999999999998</v>
      </c>
      <c r="J317" s="19"/>
      <c r="K317" s="38">
        <v>312.26</v>
      </c>
      <c r="L317" s="19"/>
      <c r="M317" s="38">
        <v>264</v>
      </c>
      <c r="N317" s="19"/>
      <c r="O317" s="39">
        <v>316.8</v>
      </c>
      <c r="P317" s="21"/>
      <c r="Q317" s="39">
        <v>339.3</v>
      </c>
      <c r="R317" s="21"/>
      <c r="S317" s="22"/>
    </row>
    <row r="318" spans="1:19" ht="23.25" x14ac:dyDescent="0.35">
      <c r="A318" s="37"/>
      <c r="B318" s="37"/>
      <c r="C318" s="37"/>
      <c r="D318" s="37"/>
      <c r="E318" s="37"/>
      <c r="F318" s="37"/>
      <c r="G318" s="37" t="s">
        <v>317</v>
      </c>
      <c r="H318" s="37"/>
      <c r="I318" s="38">
        <v>12041.13</v>
      </c>
      <c r="J318" s="19"/>
      <c r="K318" s="38">
        <v>11852.34</v>
      </c>
      <c r="L318" s="19"/>
      <c r="M318" s="38">
        <v>7510.12</v>
      </c>
      <c r="N318" s="19"/>
      <c r="O318" s="39">
        <v>12340.81</v>
      </c>
      <c r="P318" s="21"/>
      <c r="Q318" s="39">
        <v>11614.36</v>
      </c>
      <c r="R318" s="21"/>
      <c r="S318" s="22"/>
    </row>
    <row r="319" spans="1:19" ht="23.25" x14ac:dyDescent="0.35">
      <c r="A319" s="37"/>
      <c r="B319" s="37"/>
      <c r="C319" s="37"/>
      <c r="D319" s="37"/>
      <c r="E319" s="37"/>
      <c r="F319" s="37"/>
      <c r="G319" s="37" t="s">
        <v>318</v>
      </c>
      <c r="H319" s="37"/>
      <c r="I319" s="38">
        <v>6438.81</v>
      </c>
      <c r="J319" s="19"/>
      <c r="K319" s="38">
        <v>6396.99</v>
      </c>
      <c r="L319" s="19"/>
      <c r="M319" s="38">
        <v>8600</v>
      </c>
      <c r="N319" s="19"/>
      <c r="O319" s="39">
        <v>8986.59</v>
      </c>
      <c r="P319" s="21"/>
      <c r="Q319" s="39">
        <v>9166.32</v>
      </c>
      <c r="R319" s="21"/>
      <c r="S319" s="22"/>
    </row>
    <row r="320" spans="1:19" ht="23.25" x14ac:dyDescent="0.35">
      <c r="A320" s="37"/>
      <c r="B320" s="37"/>
      <c r="C320" s="37"/>
      <c r="D320" s="37"/>
      <c r="E320" s="37"/>
      <c r="F320" s="37"/>
      <c r="G320" s="37" t="s">
        <v>319</v>
      </c>
      <c r="H320" s="37"/>
      <c r="I320" s="38">
        <v>1295.54</v>
      </c>
      <c r="J320" s="19"/>
      <c r="K320" s="38">
        <v>2643.25</v>
      </c>
      <c r="L320" s="19"/>
      <c r="M320" s="38">
        <v>2294.3200000000002</v>
      </c>
      <c r="N320" s="19"/>
      <c r="O320" s="39">
        <v>5812.64</v>
      </c>
      <c r="P320" s="21"/>
      <c r="Q320" s="39">
        <v>5928.89</v>
      </c>
      <c r="R320" s="21"/>
      <c r="S320" s="22"/>
    </row>
    <row r="321" spans="1:19" ht="23.25" x14ac:dyDescent="0.35">
      <c r="A321" s="37"/>
      <c r="B321" s="37"/>
      <c r="C321" s="37"/>
      <c r="D321" s="37"/>
      <c r="E321" s="37"/>
      <c r="F321" s="37"/>
      <c r="G321" s="37" t="s">
        <v>320</v>
      </c>
      <c r="H321" s="37"/>
      <c r="I321" s="38">
        <v>648.84</v>
      </c>
      <c r="J321" s="19"/>
      <c r="K321" s="38">
        <v>888.89</v>
      </c>
      <c r="L321" s="19"/>
      <c r="M321" s="38">
        <v>210.11</v>
      </c>
      <c r="N321" s="19"/>
      <c r="O321" s="39">
        <v>900</v>
      </c>
      <c r="P321" s="21"/>
      <c r="Q321" s="39">
        <v>900</v>
      </c>
      <c r="R321" s="21"/>
      <c r="S321" s="22"/>
    </row>
    <row r="322" spans="1:19" ht="23.25" x14ac:dyDescent="0.35">
      <c r="A322" s="37"/>
      <c r="B322" s="37"/>
      <c r="C322" s="37"/>
      <c r="D322" s="37"/>
      <c r="E322" s="37"/>
      <c r="F322" s="37"/>
      <c r="G322" s="37" t="s">
        <v>321</v>
      </c>
      <c r="H322" s="37"/>
      <c r="I322" s="38">
        <v>0</v>
      </c>
      <c r="J322" s="19"/>
      <c r="K322" s="38">
        <v>0</v>
      </c>
      <c r="L322" s="19"/>
      <c r="M322" s="38"/>
      <c r="N322" s="19"/>
      <c r="O322" s="39"/>
      <c r="P322" s="21"/>
      <c r="Q322" s="39"/>
      <c r="R322" s="21"/>
      <c r="S322" s="22"/>
    </row>
    <row r="323" spans="1:19" ht="23.25" x14ac:dyDescent="0.35">
      <c r="A323" s="37"/>
      <c r="B323" s="58"/>
      <c r="C323" s="58"/>
      <c r="D323" s="58"/>
      <c r="E323" s="58"/>
      <c r="F323" s="58" t="s">
        <v>322</v>
      </c>
      <c r="G323" s="58"/>
      <c r="H323" s="58"/>
      <c r="I323" s="59">
        <f t="shared" ref="I323:Q323" si="45">ROUND(SUM(I313:I322),5)</f>
        <v>98767.74</v>
      </c>
      <c r="J323" s="50">
        <f t="shared" si="45"/>
        <v>0</v>
      </c>
      <c r="K323" s="59">
        <f t="shared" si="45"/>
        <v>91661.47</v>
      </c>
      <c r="L323" s="50">
        <f t="shared" si="45"/>
        <v>0</v>
      </c>
      <c r="M323" s="59">
        <f t="shared" si="45"/>
        <v>76554.929999999993</v>
      </c>
      <c r="N323" s="50">
        <f t="shared" si="45"/>
        <v>0</v>
      </c>
      <c r="O323" s="59">
        <f t="shared" si="45"/>
        <v>116806.43</v>
      </c>
      <c r="P323" s="50">
        <f t="shared" si="45"/>
        <v>0</v>
      </c>
      <c r="Q323" s="59">
        <f t="shared" si="45"/>
        <v>89506.29</v>
      </c>
      <c r="R323" s="21"/>
      <c r="S323" s="22"/>
    </row>
    <row r="324" spans="1:19" ht="23.25" x14ac:dyDescent="0.35">
      <c r="A324" s="37"/>
      <c r="B324" s="37"/>
      <c r="C324" s="37"/>
      <c r="D324" s="37"/>
      <c r="E324" s="37"/>
      <c r="F324" s="37" t="s">
        <v>323</v>
      </c>
      <c r="G324" s="37"/>
      <c r="H324" s="37"/>
      <c r="I324" s="38"/>
      <c r="J324" s="19"/>
      <c r="K324" s="38"/>
      <c r="L324" s="19"/>
      <c r="M324" s="38"/>
      <c r="N324" s="19"/>
      <c r="O324" s="39"/>
      <c r="P324" s="21"/>
      <c r="Q324" s="39"/>
      <c r="R324" s="21"/>
      <c r="S324" s="22"/>
    </row>
    <row r="325" spans="1:19" ht="23.25" x14ac:dyDescent="0.35">
      <c r="A325" s="37"/>
      <c r="B325" s="37"/>
      <c r="C325" s="37"/>
      <c r="D325" s="37"/>
      <c r="E325" s="37"/>
      <c r="F325" s="37"/>
      <c r="G325" s="37" t="s">
        <v>324</v>
      </c>
      <c r="H325" s="37"/>
      <c r="I325" s="38">
        <v>143</v>
      </c>
      <c r="J325" s="19"/>
      <c r="K325" s="38">
        <v>52</v>
      </c>
      <c r="L325" s="19"/>
      <c r="M325" s="38">
        <v>123.75</v>
      </c>
      <c r="N325" s="19"/>
      <c r="O325" s="39">
        <v>250</v>
      </c>
      <c r="P325" s="21"/>
      <c r="Q325" s="39">
        <v>250</v>
      </c>
      <c r="R325" s="21"/>
      <c r="S325" s="22"/>
    </row>
    <row r="326" spans="1:19" ht="23.25" x14ac:dyDescent="0.35">
      <c r="A326" s="37"/>
      <c r="B326" s="37"/>
      <c r="C326" s="37"/>
      <c r="D326" s="37"/>
      <c r="E326" s="37"/>
      <c r="F326" s="37"/>
      <c r="G326" s="37" t="s">
        <v>325</v>
      </c>
      <c r="H326" s="37"/>
      <c r="I326" s="38">
        <v>0</v>
      </c>
      <c r="J326" s="19"/>
      <c r="K326" s="38">
        <v>0</v>
      </c>
      <c r="L326" s="19"/>
      <c r="M326" s="38">
        <v>0</v>
      </c>
      <c r="N326" s="19"/>
      <c r="O326" s="39">
        <v>500</v>
      </c>
      <c r="P326" s="21"/>
      <c r="Q326" s="39">
        <v>500</v>
      </c>
      <c r="R326" s="21"/>
      <c r="S326" s="22"/>
    </row>
    <row r="327" spans="1:19" ht="23.25" x14ac:dyDescent="0.35">
      <c r="A327" s="37"/>
      <c r="B327" s="37"/>
      <c r="C327" s="37"/>
      <c r="D327" s="37"/>
      <c r="E327" s="37"/>
      <c r="F327" s="37"/>
      <c r="G327" s="37" t="s">
        <v>326</v>
      </c>
      <c r="H327" s="37"/>
      <c r="I327" s="38">
        <v>431.39</v>
      </c>
      <c r="J327" s="19"/>
      <c r="K327" s="38">
        <v>426.47</v>
      </c>
      <c r="L327" s="19">
        <v>0</v>
      </c>
      <c r="M327" s="38">
        <v>350.86</v>
      </c>
      <c r="N327" s="19"/>
      <c r="O327" s="39">
        <v>475</v>
      </c>
      <c r="P327" s="21"/>
      <c r="Q327" s="39">
        <v>500</v>
      </c>
      <c r="R327" s="21"/>
      <c r="S327" s="22"/>
    </row>
    <row r="328" spans="1:19" ht="23.25" x14ac:dyDescent="0.35">
      <c r="A328" s="37"/>
      <c r="B328" s="37"/>
      <c r="C328" s="37"/>
      <c r="D328" s="37"/>
      <c r="E328" s="37"/>
      <c r="F328" s="37"/>
      <c r="G328" s="37" t="s">
        <v>327</v>
      </c>
      <c r="H328" s="37"/>
      <c r="I328" s="38">
        <v>115.32</v>
      </c>
      <c r="J328" s="19"/>
      <c r="K328" s="38">
        <v>870.97</v>
      </c>
      <c r="L328" s="19">
        <v>0</v>
      </c>
      <c r="M328" s="38">
        <v>0</v>
      </c>
      <c r="N328" s="19"/>
      <c r="O328" s="39">
        <v>1000</v>
      </c>
      <c r="P328" s="21"/>
      <c r="Q328" s="39">
        <v>1000</v>
      </c>
      <c r="R328" s="21"/>
      <c r="S328" s="22"/>
    </row>
    <row r="329" spans="1:19" ht="23.25" x14ac:dyDescent="0.35">
      <c r="A329" s="37"/>
      <c r="B329" s="37"/>
      <c r="C329" s="37"/>
      <c r="D329" s="37"/>
      <c r="E329" s="37"/>
      <c r="F329" s="37"/>
      <c r="G329" s="37" t="s">
        <v>328</v>
      </c>
      <c r="H329" s="37"/>
      <c r="I329" s="38">
        <v>1750</v>
      </c>
      <c r="J329" s="19"/>
      <c r="K329" s="38">
        <v>1400</v>
      </c>
      <c r="L329" s="19"/>
      <c r="M329" s="38">
        <v>1800</v>
      </c>
      <c r="N329" s="19"/>
      <c r="O329" s="39">
        <v>3000</v>
      </c>
      <c r="P329" s="21"/>
      <c r="Q329" s="39">
        <v>3000</v>
      </c>
      <c r="R329" s="21"/>
      <c r="S329" s="22"/>
    </row>
    <row r="330" spans="1:19" ht="23.25" x14ac:dyDescent="0.35">
      <c r="A330" s="37"/>
      <c r="B330" s="37"/>
      <c r="C330" s="37"/>
      <c r="D330" s="37"/>
      <c r="E330" s="37"/>
      <c r="F330" s="37"/>
      <c r="G330" s="37" t="s">
        <v>329</v>
      </c>
      <c r="H330" s="37"/>
      <c r="I330" s="38">
        <v>60.54</v>
      </c>
      <c r="J330" s="19"/>
      <c r="K330" s="38">
        <v>41.51</v>
      </c>
      <c r="L330" s="19"/>
      <c r="M330" s="38">
        <v>44.64</v>
      </c>
      <c r="N330" s="19"/>
      <c r="O330" s="39"/>
      <c r="P330" s="21"/>
      <c r="Q330" s="39"/>
      <c r="R330" s="21"/>
      <c r="S330" s="22"/>
    </row>
    <row r="331" spans="1:19" ht="23.25" x14ac:dyDescent="0.35">
      <c r="A331" s="37"/>
      <c r="B331" s="37"/>
      <c r="C331" s="58"/>
      <c r="D331" s="58"/>
      <c r="E331" s="58"/>
      <c r="F331" s="58" t="s">
        <v>330</v>
      </c>
      <c r="G331" s="58"/>
      <c r="H331" s="58"/>
      <c r="I331" s="59">
        <f t="shared" ref="I331:Q331" si="46">ROUND(SUM(I324:I330),5)</f>
        <v>2500.25</v>
      </c>
      <c r="J331" s="50">
        <f t="shared" si="46"/>
        <v>0</v>
      </c>
      <c r="K331" s="59">
        <f t="shared" si="46"/>
        <v>2790.95</v>
      </c>
      <c r="L331" s="50">
        <f t="shared" si="46"/>
        <v>0</v>
      </c>
      <c r="M331" s="59">
        <f t="shared" si="46"/>
        <v>2319.25</v>
      </c>
      <c r="N331" s="50">
        <f t="shared" si="46"/>
        <v>0</v>
      </c>
      <c r="O331" s="59">
        <f t="shared" si="46"/>
        <v>5225</v>
      </c>
      <c r="P331" s="50">
        <f t="shared" si="46"/>
        <v>0</v>
      </c>
      <c r="Q331" s="59">
        <f t="shared" si="46"/>
        <v>5250</v>
      </c>
      <c r="R331" s="21"/>
      <c r="S331" s="22"/>
    </row>
    <row r="332" spans="1:19" ht="23.25" x14ac:dyDescent="0.35">
      <c r="A332" s="37"/>
      <c r="B332" s="37"/>
      <c r="C332" s="37"/>
      <c r="D332" s="37"/>
      <c r="E332" s="37"/>
      <c r="F332" s="37" t="s">
        <v>331</v>
      </c>
      <c r="G332" s="37"/>
      <c r="H332" s="37"/>
      <c r="I332" s="38">
        <v>4030.59</v>
      </c>
      <c r="J332" s="19"/>
      <c r="K332" s="38">
        <v>12569.07</v>
      </c>
      <c r="L332" s="19"/>
      <c r="M332" s="38">
        <v>5152.12</v>
      </c>
      <c r="N332" s="19"/>
      <c r="O332" s="39">
        <v>2500</v>
      </c>
      <c r="P332" s="21"/>
      <c r="Q332" s="39">
        <v>2500</v>
      </c>
      <c r="R332" s="21"/>
      <c r="S332" s="22"/>
    </row>
    <row r="333" spans="1:19" ht="23.25" x14ac:dyDescent="0.35">
      <c r="A333" s="37"/>
      <c r="B333" s="37"/>
      <c r="C333" s="37"/>
      <c r="D333" s="37"/>
      <c r="E333" s="37"/>
      <c r="F333" s="37" t="s">
        <v>332</v>
      </c>
      <c r="G333" s="37"/>
      <c r="H333" s="37"/>
      <c r="I333" s="38">
        <v>39392.57</v>
      </c>
      <c r="J333" s="19"/>
      <c r="K333" s="38">
        <v>22475.87</v>
      </c>
      <c r="L333" s="19"/>
      <c r="M333" s="38">
        <v>19986.54</v>
      </c>
      <c r="N333" s="19"/>
      <c r="O333" s="39">
        <v>30000</v>
      </c>
      <c r="P333" s="21"/>
      <c r="Q333" s="39">
        <v>30000</v>
      </c>
      <c r="R333" s="21"/>
      <c r="S333" s="22"/>
    </row>
    <row r="334" spans="1:19" ht="23.25" x14ac:dyDescent="0.35">
      <c r="A334" s="37"/>
      <c r="B334" s="37"/>
      <c r="C334" s="37"/>
      <c r="D334" s="37"/>
      <c r="E334" s="37"/>
      <c r="F334" s="37" t="s">
        <v>333</v>
      </c>
      <c r="G334" s="37"/>
      <c r="H334" s="37"/>
      <c r="I334" s="38">
        <v>78.63</v>
      </c>
      <c r="J334" s="19"/>
      <c r="K334" s="38">
        <v>0</v>
      </c>
      <c r="L334" s="19"/>
      <c r="M334" s="38">
        <v>215.01</v>
      </c>
      <c r="N334" s="19"/>
      <c r="O334" s="39">
        <v>500</v>
      </c>
      <c r="P334" s="21"/>
      <c r="Q334" s="39">
        <v>500</v>
      </c>
      <c r="R334" s="21"/>
      <c r="S334" s="22"/>
    </row>
    <row r="335" spans="1:19" ht="23.25" x14ac:dyDescent="0.35">
      <c r="A335" s="37"/>
      <c r="B335" s="37"/>
      <c r="C335" s="37"/>
      <c r="D335" s="37"/>
      <c r="E335" s="37"/>
      <c r="F335" s="37" t="s">
        <v>334</v>
      </c>
      <c r="G335" s="37"/>
      <c r="H335" s="37"/>
      <c r="I335" s="38">
        <v>27095.54</v>
      </c>
      <c r="J335" s="19"/>
      <c r="K335" s="38">
        <v>22874.67</v>
      </c>
      <c r="L335" s="19"/>
      <c r="M335" s="38">
        <v>13775.9</v>
      </c>
      <c r="N335" s="19"/>
      <c r="O335" s="39">
        <v>28000</v>
      </c>
      <c r="P335" s="21"/>
      <c r="Q335" s="39">
        <v>28000</v>
      </c>
      <c r="R335" s="21"/>
      <c r="S335" s="22"/>
    </row>
    <row r="336" spans="1:19" ht="23.25" x14ac:dyDescent="0.35">
      <c r="A336" s="37"/>
      <c r="B336" s="37"/>
      <c r="C336" s="37"/>
      <c r="D336" s="37"/>
      <c r="E336" s="37"/>
      <c r="F336" s="37" t="s">
        <v>335</v>
      </c>
      <c r="G336" s="37"/>
      <c r="H336" s="37"/>
      <c r="I336" s="38">
        <v>26116.66</v>
      </c>
      <c r="J336" s="19"/>
      <c r="K336" s="38">
        <v>154832.95999999999</v>
      </c>
      <c r="L336" s="19"/>
      <c r="M336" s="38">
        <v>134377.04999999999</v>
      </c>
      <c r="N336" s="19"/>
      <c r="O336" s="38">
        <v>251846.99</v>
      </c>
      <c r="P336" s="21"/>
      <c r="Q336" s="38">
        <v>276522.56</v>
      </c>
      <c r="R336" s="21"/>
      <c r="S336" s="60" t="s">
        <v>428</v>
      </c>
    </row>
    <row r="337" spans="1:19" ht="23.25" x14ac:dyDescent="0.35">
      <c r="A337" s="37"/>
      <c r="B337" s="37"/>
      <c r="C337" s="37"/>
      <c r="D337" s="37"/>
      <c r="E337" s="37"/>
      <c r="F337" s="37" t="s">
        <v>336</v>
      </c>
      <c r="G337" s="37"/>
      <c r="H337" s="37"/>
      <c r="I337" s="38">
        <v>0</v>
      </c>
      <c r="J337" s="19"/>
      <c r="K337" s="38">
        <v>46732</v>
      </c>
      <c r="L337" s="19"/>
      <c r="M337" s="38">
        <v>0</v>
      </c>
      <c r="N337" s="19"/>
      <c r="O337" s="38"/>
      <c r="P337" s="21"/>
      <c r="Q337" s="38"/>
      <c r="R337" s="21"/>
      <c r="S337" s="22"/>
    </row>
    <row r="338" spans="1:19" ht="23.25" x14ac:dyDescent="0.35">
      <c r="A338" s="37"/>
      <c r="B338" s="37"/>
      <c r="C338" s="37"/>
      <c r="D338" s="37"/>
      <c r="E338" s="37"/>
      <c r="F338" s="37" t="s">
        <v>337</v>
      </c>
      <c r="G338" s="37"/>
      <c r="H338" s="37"/>
      <c r="I338" s="38">
        <v>14849.63</v>
      </c>
      <c r="J338" s="19"/>
      <c r="K338" s="38">
        <v>2625.91</v>
      </c>
      <c r="L338" s="19"/>
      <c r="M338" s="38">
        <v>16521.23</v>
      </c>
      <c r="N338" s="19"/>
      <c r="O338" s="39">
        <v>20000</v>
      </c>
      <c r="P338" s="21"/>
      <c r="Q338" s="39">
        <v>20000</v>
      </c>
      <c r="R338" s="21"/>
      <c r="S338" s="22"/>
    </row>
    <row r="339" spans="1:19" ht="23.25" x14ac:dyDescent="0.35">
      <c r="A339" s="37"/>
      <c r="B339" s="37"/>
      <c r="C339" s="37"/>
      <c r="D339" s="37"/>
      <c r="E339" s="37"/>
      <c r="F339" s="37" t="s">
        <v>338</v>
      </c>
      <c r="G339" s="37"/>
      <c r="H339" s="37"/>
      <c r="I339" s="38">
        <v>1356.3</v>
      </c>
      <c r="J339" s="19"/>
      <c r="K339" s="38">
        <v>10144.07</v>
      </c>
      <c r="L339" s="19"/>
      <c r="M339" s="38">
        <v>362.06</v>
      </c>
      <c r="N339" s="19"/>
      <c r="O339" s="39">
        <v>3000</v>
      </c>
      <c r="P339" s="21"/>
      <c r="Q339" s="39">
        <v>3000</v>
      </c>
      <c r="R339" s="21"/>
      <c r="S339" s="40"/>
    </row>
    <row r="340" spans="1:19" ht="23.25" x14ac:dyDescent="0.35">
      <c r="A340" s="37"/>
      <c r="B340" s="37"/>
      <c r="C340" s="37"/>
      <c r="D340" s="37"/>
      <c r="E340" s="37"/>
      <c r="F340" s="37" t="s">
        <v>339</v>
      </c>
      <c r="G340" s="37"/>
      <c r="H340" s="37"/>
      <c r="I340" s="38">
        <v>11868.85</v>
      </c>
      <c r="J340" s="19"/>
      <c r="K340" s="38">
        <v>5153.72</v>
      </c>
      <c r="L340" s="19"/>
      <c r="M340" s="38">
        <v>2024.5</v>
      </c>
      <c r="N340" s="19"/>
      <c r="O340" s="38">
        <v>20000</v>
      </c>
      <c r="P340" s="21"/>
      <c r="Q340" s="38">
        <v>0</v>
      </c>
      <c r="R340" s="21"/>
      <c r="S340" s="22"/>
    </row>
    <row r="341" spans="1:19" ht="23.25" x14ac:dyDescent="0.35">
      <c r="A341" s="37"/>
      <c r="B341" s="37"/>
      <c r="C341" s="37"/>
      <c r="D341" s="37"/>
      <c r="E341" s="37"/>
      <c r="F341" s="37" t="s">
        <v>340</v>
      </c>
      <c r="G341" s="37"/>
      <c r="H341" s="37"/>
      <c r="I341" s="38">
        <v>5221.58</v>
      </c>
      <c r="J341" s="19"/>
      <c r="K341" s="38">
        <v>1175.5899999999999</v>
      </c>
      <c r="L341" s="19"/>
      <c r="M341" s="38">
        <v>2891.91</v>
      </c>
      <c r="N341" s="19"/>
      <c r="O341" s="39">
        <v>4750</v>
      </c>
      <c r="P341" s="21"/>
      <c r="Q341" s="39">
        <v>4750</v>
      </c>
      <c r="R341" s="21"/>
      <c r="S341" s="22"/>
    </row>
    <row r="342" spans="1:19" ht="23.25" x14ac:dyDescent="0.35">
      <c r="A342" s="37"/>
      <c r="B342" s="37"/>
      <c r="C342" s="37"/>
      <c r="D342" s="37"/>
      <c r="E342" s="37"/>
      <c r="F342" s="37" t="s">
        <v>341</v>
      </c>
      <c r="G342" s="37"/>
      <c r="H342" s="37"/>
      <c r="I342" s="38">
        <v>1378.42</v>
      </c>
      <c r="J342" s="19"/>
      <c r="K342" s="38">
        <v>4893.1000000000004</v>
      </c>
      <c r="L342" s="19"/>
      <c r="M342" s="38">
        <v>1049.4000000000001</v>
      </c>
      <c r="N342" s="19"/>
      <c r="O342" s="39">
        <v>1400</v>
      </c>
      <c r="P342" s="21"/>
      <c r="Q342" s="39">
        <v>1400</v>
      </c>
      <c r="R342" s="21"/>
      <c r="S342" s="22"/>
    </row>
    <row r="343" spans="1:19" ht="23.25" x14ac:dyDescent="0.35">
      <c r="A343" s="37"/>
      <c r="B343" s="37"/>
      <c r="C343" s="37"/>
      <c r="D343" s="37"/>
      <c r="E343" s="37"/>
      <c r="F343" s="37" t="s">
        <v>342</v>
      </c>
      <c r="G343" s="37"/>
      <c r="H343" s="37"/>
      <c r="I343" s="38">
        <v>4757.8100000000004</v>
      </c>
      <c r="J343" s="19"/>
      <c r="K343" s="38">
        <v>5079.41</v>
      </c>
      <c r="L343" s="19"/>
      <c r="M343" s="38">
        <v>3617.01</v>
      </c>
      <c r="N343" s="19"/>
      <c r="O343" s="39">
        <v>5400</v>
      </c>
      <c r="P343" s="21"/>
      <c r="Q343" s="39">
        <v>5508</v>
      </c>
      <c r="R343" s="21"/>
      <c r="S343" s="22"/>
    </row>
    <row r="344" spans="1:19" ht="23.25" x14ac:dyDescent="0.35">
      <c r="A344" s="37"/>
      <c r="B344" s="37"/>
      <c r="C344" s="37"/>
      <c r="D344" s="37"/>
      <c r="E344" s="37"/>
      <c r="F344" s="37" t="s">
        <v>343</v>
      </c>
      <c r="G344" s="37"/>
      <c r="H344" s="37"/>
      <c r="I344" s="38">
        <v>5121.5</v>
      </c>
      <c r="J344" s="19"/>
      <c r="K344" s="38">
        <v>165</v>
      </c>
      <c r="L344" s="19"/>
      <c r="M344" s="38">
        <v>450</v>
      </c>
      <c r="N344" s="19"/>
      <c r="O344" s="39">
        <v>9000</v>
      </c>
      <c r="P344" s="21"/>
      <c r="Q344" s="39">
        <v>9000</v>
      </c>
      <c r="R344" s="21"/>
      <c r="S344" s="22"/>
    </row>
    <row r="345" spans="1:19" ht="23.25" x14ac:dyDescent="0.35">
      <c r="A345" s="37"/>
      <c r="B345" s="37"/>
      <c r="C345" s="37"/>
      <c r="D345" s="37"/>
      <c r="E345" s="37"/>
      <c r="F345" s="37" t="s">
        <v>344</v>
      </c>
      <c r="G345" s="37"/>
      <c r="H345" s="37"/>
      <c r="I345" s="38">
        <v>0</v>
      </c>
      <c r="J345" s="19"/>
      <c r="K345" s="38">
        <v>80</v>
      </c>
      <c r="L345" s="19"/>
      <c r="M345" s="38">
        <v>75</v>
      </c>
      <c r="N345" s="19"/>
      <c r="O345" s="39">
        <v>250</v>
      </c>
      <c r="P345" s="21"/>
      <c r="Q345" s="39">
        <v>250</v>
      </c>
      <c r="R345" s="21"/>
      <c r="S345" s="22"/>
    </row>
    <row r="346" spans="1:19" ht="23.25" x14ac:dyDescent="0.35">
      <c r="A346" s="37"/>
      <c r="B346" s="37"/>
      <c r="C346" s="37"/>
      <c r="D346" s="37"/>
      <c r="E346" s="37"/>
      <c r="F346" s="37" t="s">
        <v>345</v>
      </c>
      <c r="G346" s="37"/>
      <c r="H346" s="37"/>
      <c r="I346" s="38">
        <v>0</v>
      </c>
      <c r="J346" s="19"/>
      <c r="K346" s="38">
        <v>0</v>
      </c>
      <c r="L346" s="19"/>
      <c r="M346" s="38">
        <v>0</v>
      </c>
      <c r="N346" s="19"/>
      <c r="O346" s="39">
        <v>250</v>
      </c>
      <c r="P346" s="21"/>
      <c r="Q346" s="39">
        <v>250</v>
      </c>
      <c r="R346" s="21"/>
      <c r="S346" s="22"/>
    </row>
    <row r="347" spans="1:19" ht="23.25" x14ac:dyDescent="0.35">
      <c r="A347" s="37"/>
      <c r="B347" s="37"/>
      <c r="C347" s="37"/>
      <c r="D347" s="37"/>
      <c r="E347" s="37"/>
      <c r="F347" s="37" t="s">
        <v>346</v>
      </c>
      <c r="G347" s="37"/>
      <c r="H347" s="37"/>
      <c r="I347" s="38"/>
      <c r="J347" s="19"/>
      <c r="K347" s="38"/>
      <c r="L347" s="19"/>
      <c r="M347" s="38"/>
      <c r="N347" s="19"/>
      <c r="O347" s="39"/>
      <c r="P347" s="21"/>
      <c r="Q347" s="39"/>
      <c r="R347" s="21"/>
      <c r="S347" s="22"/>
    </row>
    <row r="348" spans="1:19" ht="23.25" x14ac:dyDescent="0.35">
      <c r="A348" s="37"/>
      <c r="B348" s="37"/>
      <c r="C348" s="37"/>
      <c r="D348" s="37"/>
      <c r="E348" s="37"/>
      <c r="F348" s="37"/>
      <c r="G348" s="37" t="s">
        <v>347</v>
      </c>
      <c r="H348" s="37"/>
      <c r="I348" s="38">
        <v>27455.78</v>
      </c>
      <c r="J348" s="19"/>
      <c r="K348" s="38">
        <v>29310.48</v>
      </c>
      <c r="L348" s="19"/>
      <c r="M348" s="38">
        <v>24103.63</v>
      </c>
      <c r="N348" s="19"/>
      <c r="O348" s="39">
        <v>31000</v>
      </c>
      <c r="P348" s="21"/>
      <c r="Q348" s="39">
        <v>31620</v>
      </c>
      <c r="R348" s="21"/>
      <c r="S348" s="22"/>
    </row>
    <row r="349" spans="1:19" ht="23.25" x14ac:dyDescent="0.35">
      <c r="A349" s="37"/>
      <c r="B349" s="37"/>
      <c r="C349" s="37"/>
      <c r="D349" s="37"/>
      <c r="E349" s="37"/>
      <c r="F349" s="37"/>
      <c r="G349" s="37" t="s">
        <v>348</v>
      </c>
      <c r="H349" s="37"/>
      <c r="I349" s="38">
        <v>70.17</v>
      </c>
      <c r="J349" s="19"/>
      <c r="K349" s="38">
        <v>179.62</v>
      </c>
      <c r="L349" s="19"/>
      <c r="M349" s="38">
        <v>922.5</v>
      </c>
      <c r="N349" s="19"/>
      <c r="O349" s="39">
        <v>1000</v>
      </c>
      <c r="P349" s="21"/>
      <c r="Q349" s="39">
        <v>1000</v>
      </c>
      <c r="R349" s="21"/>
      <c r="S349" s="22"/>
    </row>
    <row r="350" spans="1:19" ht="23.25" x14ac:dyDescent="0.35">
      <c r="A350" s="37"/>
      <c r="B350" s="37"/>
      <c r="C350" s="37"/>
      <c r="D350" s="58"/>
      <c r="E350" s="58"/>
      <c r="F350" s="58" t="s">
        <v>349</v>
      </c>
      <c r="G350" s="58"/>
      <c r="H350" s="58"/>
      <c r="I350" s="59">
        <f t="shared" ref="I350:Q350" si="47">ROUND(SUM(I347:I349),5)</f>
        <v>27525.95</v>
      </c>
      <c r="J350" s="50">
        <f t="shared" si="47"/>
        <v>0</v>
      </c>
      <c r="K350" s="59">
        <f t="shared" si="47"/>
        <v>29490.1</v>
      </c>
      <c r="L350" s="50">
        <f t="shared" si="47"/>
        <v>0</v>
      </c>
      <c r="M350" s="59">
        <f t="shared" si="47"/>
        <v>25026.13</v>
      </c>
      <c r="N350" s="50">
        <f t="shared" si="47"/>
        <v>0</v>
      </c>
      <c r="O350" s="59">
        <f t="shared" si="47"/>
        <v>32000</v>
      </c>
      <c r="P350" s="50">
        <f t="shared" si="47"/>
        <v>0</v>
      </c>
      <c r="Q350" s="59">
        <f t="shared" si="47"/>
        <v>32620</v>
      </c>
      <c r="R350" s="21"/>
      <c r="S350" s="22"/>
    </row>
    <row r="351" spans="1:19" ht="23.25" x14ac:dyDescent="0.35">
      <c r="A351" s="37"/>
      <c r="B351" s="37"/>
      <c r="C351" s="37"/>
      <c r="D351" s="37"/>
      <c r="E351" s="37"/>
      <c r="F351" s="37" t="s">
        <v>350</v>
      </c>
      <c r="G351" s="37"/>
      <c r="H351" s="37"/>
      <c r="I351" s="38"/>
      <c r="J351" s="19"/>
      <c r="K351" s="38"/>
      <c r="L351" s="19"/>
      <c r="M351" s="38"/>
      <c r="N351" s="19"/>
      <c r="O351" s="39"/>
      <c r="P351" s="21"/>
      <c r="Q351" s="39"/>
      <c r="R351" s="21"/>
      <c r="S351" s="22"/>
    </row>
    <row r="352" spans="1:19" ht="23.25" x14ac:dyDescent="0.35">
      <c r="A352" s="37"/>
      <c r="B352" s="37"/>
      <c r="C352" s="37"/>
      <c r="D352" s="37"/>
      <c r="E352" s="37"/>
      <c r="F352" s="37"/>
      <c r="G352" s="37" t="s">
        <v>351</v>
      </c>
      <c r="H352" s="37"/>
      <c r="I352" s="38">
        <v>29790.5</v>
      </c>
      <c r="J352" s="19"/>
      <c r="K352" s="38">
        <v>7846.25</v>
      </c>
      <c r="L352" s="19"/>
      <c r="M352" s="38">
        <v>512.45000000000005</v>
      </c>
      <c r="N352" s="19"/>
      <c r="O352" s="39">
        <v>20000</v>
      </c>
      <c r="P352" s="21"/>
      <c r="Q352" s="39">
        <v>20000</v>
      </c>
      <c r="R352" s="21"/>
      <c r="S352" s="22"/>
    </row>
    <row r="353" spans="1:19" ht="23.25" x14ac:dyDescent="0.35">
      <c r="A353" s="58"/>
      <c r="B353" s="58"/>
      <c r="C353" s="58"/>
      <c r="D353" s="58"/>
      <c r="E353" s="58"/>
      <c r="F353" s="58" t="s">
        <v>352</v>
      </c>
      <c r="G353" s="58"/>
      <c r="H353" s="58"/>
      <c r="I353" s="59">
        <f t="shared" ref="I353:Q353" si="48">ROUND(SUM(I351:I352),5)</f>
        <v>29790.5</v>
      </c>
      <c r="J353" s="50">
        <f t="shared" si="48"/>
        <v>0</v>
      </c>
      <c r="K353" s="59">
        <f t="shared" si="48"/>
        <v>7846.25</v>
      </c>
      <c r="L353" s="50">
        <f t="shared" si="48"/>
        <v>0</v>
      </c>
      <c r="M353" s="59">
        <f t="shared" si="48"/>
        <v>512.45000000000005</v>
      </c>
      <c r="N353" s="50">
        <f t="shared" si="48"/>
        <v>0</v>
      </c>
      <c r="O353" s="59">
        <f t="shared" si="48"/>
        <v>20000</v>
      </c>
      <c r="P353" s="50">
        <f t="shared" si="48"/>
        <v>0</v>
      </c>
      <c r="Q353" s="59">
        <f t="shared" si="48"/>
        <v>20000</v>
      </c>
      <c r="R353" s="21"/>
      <c r="S353" s="22"/>
    </row>
    <row r="354" spans="1:19" ht="23.25" x14ac:dyDescent="0.35">
      <c r="A354" s="58"/>
      <c r="B354" s="58"/>
      <c r="C354" s="58"/>
      <c r="D354" s="58"/>
      <c r="E354" s="58" t="s">
        <v>353</v>
      </c>
      <c r="F354" s="58"/>
      <c r="G354" s="58"/>
      <c r="H354" s="58"/>
      <c r="I354" s="59">
        <f t="shared" ref="I354:Q354" si="49">ROUND(I312+I323+SUM(I331:I346)+I350+I353,5)</f>
        <v>481990.1</v>
      </c>
      <c r="J354" s="50">
        <f t="shared" si="49"/>
        <v>0</v>
      </c>
      <c r="K354" s="59">
        <f t="shared" si="49"/>
        <v>576982.78</v>
      </c>
      <c r="L354" s="50">
        <f t="shared" si="49"/>
        <v>0</v>
      </c>
      <c r="M354" s="59">
        <f t="shared" si="49"/>
        <v>422161.03</v>
      </c>
      <c r="N354" s="50">
        <f t="shared" si="49"/>
        <v>0</v>
      </c>
      <c r="O354" s="59">
        <f t="shared" si="49"/>
        <v>725309.97</v>
      </c>
      <c r="P354" s="50">
        <f t="shared" si="49"/>
        <v>0</v>
      </c>
      <c r="Q354" s="59">
        <f t="shared" si="49"/>
        <v>705462.04</v>
      </c>
      <c r="R354" s="21"/>
      <c r="S354" s="22"/>
    </row>
    <row r="355" spans="1:19" ht="23.25" x14ac:dyDescent="0.35">
      <c r="A355" s="17"/>
      <c r="B355" s="17"/>
      <c r="C355" s="17"/>
      <c r="D355" s="17"/>
      <c r="E355" s="17" t="s">
        <v>354</v>
      </c>
      <c r="F355" s="17"/>
      <c r="G355" s="17"/>
      <c r="H355" s="17"/>
      <c r="I355" s="18"/>
      <c r="J355" s="19"/>
      <c r="K355" s="18"/>
      <c r="L355" s="19"/>
      <c r="M355" s="18"/>
      <c r="N355" s="19"/>
      <c r="O355" s="20"/>
      <c r="P355" s="21"/>
      <c r="Q355" s="20"/>
      <c r="R355" s="21"/>
      <c r="S355" s="22"/>
    </row>
    <row r="356" spans="1:19" ht="23.25" x14ac:dyDescent="0.35">
      <c r="A356" s="17"/>
      <c r="B356" s="17"/>
      <c r="C356" s="17"/>
      <c r="D356" s="17"/>
      <c r="E356" s="17"/>
      <c r="F356" s="17" t="s">
        <v>355</v>
      </c>
      <c r="G356" s="17"/>
      <c r="H356" s="17"/>
      <c r="I356" s="18">
        <v>10876.76</v>
      </c>
      <c r="J356" s="19"/>
      <c r="K356" s="18">
        <v>9876</v>
      </c>
      <c r="L356" s="19"/>
      <c r="M356" s="18">
        <v>9522</v>
      </c>
      <c r="N356" s="19"/>
      <c r="O356" s="20">
        <v>9522</v>
      </c>
      <c r="P356" s="21"/>
      <c r="Q356" s="20">
        <v>9457</v>
      </c>
      <c r="R356" s="21"/>
      <c r="S356" s="32"/>
    </row>
    <row r="357" spans="1:19" ht="23.25" x14ac:dyDescent="0.35">
      <c r="A357" s="48"/>
      <c r="B357" s="48"/>
      <c r="C357" s="48"/>
      <c r="D357" s="48"/>
      <c r="E357" s="48" t="s">
        <v>356</v>
      </c>
      <c r="F357" s="48"/>
      <c r="G357" s="48"/>
      <c r="H357" s="48"/>
      <c r="I357" s="49">
        <f t="shared" ref="I357:Q357" si="50">ROUND(SUM(I355:I356),5)</f>
        <v>10876.76</v>
      </c>
      <c r="J357" s="50">
        <f t="shared" si="50"/>
        <v>0</v>
      </c>
      <c r="K357" s="49">
        <f t="shared" si="50"/>
        <v>9876</v>
      </c>
      <c r="L357" s="50">
        <f t="shared" si="50"/>
        <v>0</v>
      </c>
      <c r="M357" s="49">
        <f t="shared" si="50"/>
        <v>9522</v>
      </c>
      <c r="N357" s="50">
        <f t="shared" si="50"/>
        <v>0</v>
      </c>
      <c r="O357" s="49">
        <f t="shared" si="50"/>
        <v>9522</v>
      </c>
      <c r="P357" s="50">
        <f t="shared" si="50"/>
        <v>0</v>
      </c>
      <c r="Q357" s="49">
        <f t="shared" si="50"/>
        <v>9457</v>
      </c>
      <c r="R357" s="21"/>
      <c r="S357" s="22"/>
    </row>
    <row r="358" spans="1:19" ht="23.25" x14ac:dyDescent="0.35">
      <c r="A358" s="17"/>
      <c r="B358" s="17"/>
      <c r="C358" s="17"/>
      <c r="D358" s="17"/>
      <c r="E358" s="17" t="s">
        <v>357</v>
      </c>
      <c r="F358" s="17"/>
      <c r="G358" s="17"/>
      <c r="H358" s="17"/>
      <c r="I358" s="18"/>
      <c r="J358" s="19"/>
      <c r="K358" s="18"/>
      <c r="L358" s="19"/>
      <c r="M358" s="18"/>
      <c r="N358" s="19"/>
      <c r="O358" s="20"/>
      <c r="P358" s="21"/>
      <c r="Q358" s="20"/>
      <c r="R358" s="21"/>
      <c r="S358" s="22"/>
    </row>
    <row r="359" spans="1:19" ht="23.25" x14ac:dyDescent="0.35">
      <c r="A359" s="17"/>
      <c r="B359" s="17"/>
      <c r="C359" s="17"/>
      <c r="D359" s="17"/>
      <c r="E359" s="17"/>
      <c r="F359" s="17" t="s">
        <v>358</v>
      </c>
      <c r="G359" s="17"/>
      <c r="H359" s="17"/>
      <c r="I359" s="18">
        <v>107.98</v>
      </c>
      <c r="J359" s="19"/>
      <c r="K359" s="18">
        <v>0</v>
      </c>
      <c r="L359" s="19"/>
      <c r="M359" s="18">
        <v>0</v>
      </c>
      <c r="N359" s="19"/>
      <c r="O359" s="20">
        <v>100</v>
      </c>
      <c r="P359" s="21"/>
      <c r="Q359" s="20">
        <v>100</v>
      </c>
      <c r="R359" s="21"/>
      <c r="S359" s="22"/>
    </row>
    <row r="360" spans="1:19" ht="23.25" x14ac:dyDescent="0.35">
      <c r="A360" s="17"/>
      <c r="B360" s="17"/>
      <c r="C360" s="17"/>
      <c r="D360" s="17"/>
      <c r="E360" s="17"/>
      <c r="F360" s="17" t="s">
        <v>359</v>
      </c>
      <c r="G360" s="17"/>
      <c r="H360" s="17"/>
      <c r="I360" s="18">
        <v>500.25</v>
      </c>
      <c r="J360" s="19"/>
      <c r="K360" s="18">
        <v>550.25</v>
      </c>
      <c r="L360" s="19"/>
      <c r="M360" s="18">
        <v>0</v>
      </c>
      <c r="N360" s="19"/>
      <c r="O360" s="20">
        <v>500</v>
      </c>
      <c r="P360" s="21"/>
      <c r="Q360" s="20">
        <v>500</v>
      </c>
      <c r="R360" s="21"/>
      <c r="S360" s="22"/>
    </row>
    <row r="361" spans="1:19" ht="23.25" x14ac:dyDescent="0.35">
      <c r="A361" s="17"/>
      <c r="B361" s="17"/>
      <c r="C361" s="17"/>
      <c r="D361" s="17"/>
      <c r="E361" s="17"/>
      <c r="F361" s="17" t="s">
        <v>360</v>
      </c>
      <c r="G361" s="17"/>
      <c r="H361" s="17"/>
      <c r="I361" s="18">
        <v>2164.48</v>
      </c>
      <c r="J361" s="19"/>
      <c r="K361" s="18">
        <v>2278.38</v>
      </c>
      <c r="L361" s="19"/>
      <c r="M361" s="18">
        <v>2125.19</v>
      </c>
      <c r="N361" s="19"/>
      <c r="O361" s="20">
        <v>4500</v>
      </c>
      <c r="P361" s="21"/>
      <c r="Q361" s="20">
        <v>4500</v>
      </c>
      <c r="R361" s="21"/>
      <c r="S361" s="22"/>
    </row>
    <row r="362" spans="1:19" ht="23.25" x14ac:dyDescent="0.35">
      <c r="A362" s="17"/>
      <c r="B362" s="17"/>
      <c r="C362" s="17"/>
      <c r="D362" s="17"/>
      <c r="E362" s="17"/>
      <c r="F362" s="17" t="s">
        <v>361</v>
      </c>
      <c r="G362" s="17"/>
      <c r="H362" s="17"/>
      <c r="I362" s="18">
        <v>160</v>
      </c>
      <c r="J362" s="19"/>
      <c r="K362" s="18">
        <v>230</v>
      </c>
      <c r="L362" s="19"/>
      <c r="M362" s="18">
        <v>0</v>
      </c>
      <c r="N362" s="19"/>
      <c r="O362" s="20">
        <v>500</v>
      </c>
      <c r="P362" s="21"/>
      <c r="Q362" s="20">
        <v>500</v>
      </c>
      <c r="R362" s="21"/>
      <c r="S362" s="22"/>
    </row>
    <row r="363" spans="1:19" ht="23.25" x14ac:dyDescent="0.35">
      <c r="A363" s="17"/>
      <c r="B363" s="17"/>
      <c r="C363" s="17"/>
      <c r="D363" s="17"/>
      <c r="E363" s="17"/>
      <c r="F363" s="17" t="s">
        <v>362</v>
      </c>
      <c r="G363" s="17"/>
      <c r="H363" s="17"/>
      <c r="I363" s="18"/>
      <c r="J363" s="19"/>
      <c r="K363" s="18"/>
      <c r="L363" s="19"/>
      <c r="M363" s="18"/>
      <c r="N363" s="19"/>
      <c r="O363" s="20"/>
      <c r="P363" s="21"/>
      <c r="Q363" s="20"/>
      <c r="R363" s="21"/>
      <c r="S363" s="22"/>
    </row>
    <row r="364" spans="1:19" ht="23.25" x14ac:dyDescent="0.35">
      <c r="A364" s="17"/>
      <c r="B364" s="17"/>
      <c r="C364" s="17"/>
      <c r="D364" s="17"/>
      <c r="E364" s="17"/>
      <c r="F364" s="17"/>
      <c r="G364" s="17" t="s">
        <v>416</v>
      </c>
      <c r="H364" s="17"/>
      <c r="I364" s="18"/>
      <c r="J364" s="19"/>
      <c r="K364" s="18"/>
      <c r="L364" s="19"/>
      <c r="M364" s="18">
        <v>7000</v>
      </c>
      <c r="N364" s="19"/>
      <c r="O364" s="20"/>
      <c r="P364" s="21"/>
      <c r="Q364" s="20">
        <v>7000</v>
      </c>
      <c r="R364" s="21"/>
      <c r="S364" s="22"/>
    </row>
    <row r="365" spans="1:19" ht="23.25" x14ac:dyDescent="0.35">
      <c r="A365" s="17"/>
      <c r="B365" s="17"/>
      <c r="C365" s="17"/>
      <c r="D365" s="17"/>
      <c r="E365" s="17"/>
      <c r="F365" s="17"/>
      <c r="G365" s="17" t="s">
        <v>363</v>
      </c>
      <c r="H365" s="17"/>
      <c r="I365" s="18"/>
      <c r="J365" s="19"/>
      <c r="K365" s="18"/>
      <c r="L365" s="19"/>
      <c r="M365" s="18"/>
      <c r="N365" s="19"/>
      <c r="O365" s="20"/>
      <c r="P365" s="21"/>
      <c r="Q365" s="20"/>
      <c r="R365" s="21"/>
      <c r="S365" s="22"/>
    </row>
    <row r="366" spans="1:19" ht="23.25" x14ac:dyDescent="0.35">
      <c r="A366" s="17"/>
      <c r="B366" s="17"/>
      <c r="C366" s="17"/>
      <c r="D366" s="17"/>
      <c r="E366" s="17"/>
      <c r="F366" s="17"/>
      <c r="G366" s="17"/>
      <c r="H366" s="17" t="s">
        <v>364</v>
      </c>
      <c r="I366" s="18">
        <v>1856.4</v>
      </c>
      <c r="J366" s="19"/>
      <c r="K366" s="18">
        <v>1688.1</v>
      </c>
      <c r="L366" s="19"/>
      <c r="M366" s="18">
        <v>873.6</v>
      </c>
      <c r="N366" s="19"/>
      <c r="O366" s="20">
        <v>1891.08</v>
      </c>
      <c r="P366" s="21"/>
      <c r="Q366" s="20">
        <v>2121.6</v>
      </c>
      <c r="R366" s="21"/>
      <c r="S366" s="22"/>
    </row>
    <row r="367" spans="1:19" ht="23.25" x14ac:dyDescent="0.35">
      <c r="A367" s="17"/>
      <c r="B367" s="17"/>
      <c r="C367" s="17"/>
      <c r="D367" s="17"/>
      <c r="E367" s="17"/>
      <c r="F367" s="17"/>
      <c r="G367" s="17"/>
      <c r="H367" s="17" t="s">
        <v>365</v>
      </c>
      <c r="I367" s="18">
        <v>142.02000000000001</v>
      </c>
      <c r="J367" s="19"/>
      <c r="K367" s="18">
        <v>0</v>
      </c>
      <c r="L367" s="19"/>
      <c r="M367" s="18">
        <v>66.83</v>
      </c>
      <c r="N367" s="19"/>
      <c r="O367" s="20">
        <v>143.21</v>
      </c>
      <c r="P367" s="21"/>
      <c r="Q367" s="20">
        <v>162.30000000000001</v>
      </c>
      <c r="R367" s="21"/>
      <c r="S367" s="22"/>
    </row>
    <row r="368" spans="1:19" ht="23.25" x14ac:dyDescent="0.35">
      <c r="A368" s="17"/>
      <c r="B368" s="17"/>
      <c r="C368" s="17"/>
      <c r="D368" s="17"/>
      <c r="E368" s="17"/>
      <c r="F368" s="17"/>
      <c r="G368" s="17"/>
      <c r="H368" s="17" t="s">
        <v>366</v>
      </c>
      <c r="I368" s="18">
        <v>38.909999999999997</v>
      </c>
      <c r="J368" s="19"/>
      <c r="K368" s="18">
        <v>38.65</v>
      </c>
      <c r="L368" s="19"/>
      <c r="M368" s="18">
        <v>51.98</v>
      </c>
      <c r="N368" s="19"/>
      <c r="O368" s="20">
        <v>54.31</v>
      </c>
      <c r="P368" s="21"/>
      <c r="Q368" s="20">
        <v>59.74</v>
      </c>
      <c r="R368" s="21"/>
      <c r="S368" s="22"/>
    </row>
    <row r="369" spans="1:19" ht="23.25" x14ac:dyDescent="0.35">
      <c r="A369" s="17"/>
      <c r="B369" s="17"/>
      <c r="C369" s="17"/>
      <c r="D369" s="17"/>
      <c r="E369" s="17"/>
      <c r="F369" s="17"/>
      <c r="G369" s="17"/>
      <c r="H369" s="17" t="s">
        <v>367</v>
      </c>
      <c r="I369" s="18">
        <v>0</v>
      </c>
      <c r="J369" s="19"/>
      <c r="K369" s="18">
        <v>0</v>
      </c>
      <c r="L369" s="19"/>
      <c r="M369" s="18"/>
      <c r="N369" s="19"/>
      <c r="O369" s="20"/>
      <c r="P369" s="21"/>
      <c r="Q369" s="20"/>
      <c r="R369" s="21"/>
      <c r="S369" s="22"/>
    </row>
    <row r="370" spans="1:19" ht="23.25" x14ac:dyDescent="0.35">
      <c r="A370" s="17"/>
      <c r="B370" s="17"/>
      <c r="C370" s="17"/>
      <c r="D370" s="17"/>
      <c r="E370" s="17"/>
      <c r="F370" s="17"/>
      <c r="G370" s="48" t="s">
        <v>368</v>
      </c>
      <c r="H370" s="48"/>
      <c r="I370" s="49">
        <f t="shared" ref="I370:Q370" si="51">ROUND(SUM(I365:I369),5)</f>
        <v>2037.33</v>
      </c>
      <c r="J370" s="50">
        <f t="shared" si="51"/>
        <v>0</v>
      </c>
      <c r="K370" s="49">
        <f t="shared" si="51"/>
        <v>1726.75</v>
      </c>
      <c r="L370" s="50">
        <f t="shared" si="51"/>
        <v>0</v>
      </c>
      <c r="M370" s="49">
        <f>ROUND(SUM(M365:M369),5)</f>
        <v>992.41</v>
      </c>
      <c r="N370" s="50">
        <f t="shared" si="51"/>
        <v>0</v>
      </c>
      <c r="O370" s="49">
        <f t="shared" si="51"/>
        <v>2088.6</v>
      </c>
      <c r="P370" s="50">
        <f t="shared" si="51"/>
        <v>0</v>
      </c>
      <c r="Q370" s="49">
        <f t="shared" si="51"/>
        <v>2343.64</v>
      </c>
      <c r="R370" s="21"/>
      <c r="S370" s="22"/>
    </row>
    <row r="371" spans="1:19" ht="23.25" x14ac:dyDescent="0.35">
      <c r="A371" s="17"/>
      <c r="B371" s="17"/>
      <c r="C371" s="17"/>
      <c r="D371" s="17"/>
      <c r="E371" s="17"/>
      <c r="F371" s="17"/>
      <c r="G371" s="17" t="s">
        <v>369</v>
      </c>
      <c r="H371" s="48"/>
      <c r="I371" s="18">
        <v>0</v>
      </c>
      <c r="J371" s="19"/>
      <c r="K371" s="18">
        <v>0</v>
      </c>
      <c r="L371" s="19"/>
      <c r="M371" s="18">
        <v>0</v>
      </c>
      <c r="N371" s="19"/>
      <c r="O371" s="18">
        <v>0</v>
      </c>
      <c r="P371" s="21"/>
      <c r="Q371" s="18">
        <v>0</v>
      </c>
      <c r="R371" s="21"/>
      <c r="S371" s="22"/>
    </row>
    <row r="372" spans="1:19" ht="23.25" x14ac:dyDescent="0.35">
      <c r="A372" s="48"/>
      <c r="B372" s="48"/>
      <c r="C372" s="48"/>
      <c r="D372" s="48"/>
      <c r="E372" s="48"/>
      <c r="F372" s="48" t="s">
        <v>370</v>
      </c>
      <c r="G372" s="48"/>
      <c r="H372" s="48"/>
      <c r="I372" s="49">
        <f t="shared" ref="I372" si="52">ROUND(I363+SUM(I370:I371),5)</f>
        <v>2037.33</v>
      </c>
      <c r="J372" s="50">
        <f t="shared" ref="J372:P372" si="53">ROUND(J363+SUM(J370:J371),5)</f>
        <v>0</v>
      </c>
      <c r="K372" s="49">
        <f t="shared" ref="K372" si="54">ROUND(K363+SUM(K370:K371),5)</f>
        <v>1726.75</v>
      </c>
      <c r="L372" s="50">
        <f t="shared" si="53"/>
        <v>0</v>
      </c>
      <c r="M372" s="49">
        <f>ROUND(M364+SUM(M370:M371),5)</f>
        <v>7992.41</v>
      </c>
      <c r="N372" s="50">
        <f t="shared" si="53"/>
        <v>0</v>
      </c>
      <c r="O372" s="49">
        <f>ROUND(O364+SUM(O370:O371),5)</f>
        <v>2088.6</v>
      </c>
      <c r="P372" s="50">
        <f t="shared" si="53"/>
        <v>0</v>
      </c>
      <c r="Q372" s="49">
        <f>ROUND(Q364+SUM(Q370:Q371),5)</f>
        <v>9343.64</v>
      </c>
      <c r="R372" s="21"/>
      <c r="S372" s="22"/>
    </row>
    <row r="373" spans="1:19" ht="23.25" x14ac:dyDescent="0.35">
      <c r="A373" s="17"/>
      <c r="B373" s="17"/>
      <c r="C373" s="17"/>
      <c r="D373" s="17"/>
      <c r="E373" s="17"/>
      <c r="F373" s="17" t="s">
        <v>371</v>
      </c>
      <c r="G373" s="17"/>
      <c r="H373" s="17"/>
      <c r="I373" s="18">
        <v>10000</v>
      </c>
      <c r="J373" s="19"/>
      <c r="K373" s="18">
        <v>10000</v>
      </c>
      <c r="L373" s="19"/>
      <c r="M373" s="18">
        <v>10000</v>
      </c>
      <c r="N373" s="19"/>
      <c r="O373" s="20">
        <v>10000</v>
      </c>
      <c r="P373" s="21"/>
      <c r="Q373" s="20">
        <v>10000</v>
      </c>
      <c r="R373" s="21"/>
      <c r="S373" s="22"/>
    </row>
    <row r="374" spans="1:19" ht="23.25" x14ac:dyDescent="0.35">
      <c r="A374" s="17"/>
      <c r="B374" s="17"/>
      <c r="C374" s="17"/>
      <c r="D374" s="17"/>
      <c r="E374" s="17"/>
      <c r="F374" s="17" t="s">
        <v>372</v>
      </c>
      <c r="G374" s="17"/>
      <c r="H374" s="17"/>
      <c r="I374" s="18">
        <v>4000</v>
      </c>
      <c r="J374" s="19"/>
      <c r="K374" s="18">
        <v>4000</v>
      </c>
      <c r="L374" s="19"/>
      <c r="M374" s="18">
        <v>6000</v>
      </c>
      <c r="N374" s="19"/>
      <c r="O374" s="20">
        <v>6000</v>
      </c>
      <c r="P374" s="21"/>
      <c r="Q374" s="20">
        <v>7000</v>
      </c>
      <c r="R374" s="21"/>
      <c r="S374" s="22" t="s">
        <v>423</v>
      </c>
    </row>
    <row r="375" spans="1:19" ht="23.25" x14ac:dyDescent="0.35">
      <c r="A375" s="17"/>
      <c r="B375" s="17"/>
      <c r="C375" s="17"/>
      <c r="D375" s="17"/>
      <c r="E375" s="17"/>
      <c r="F375" s="17" t="s">
        <v>373</v>
      </c>
      <c r="G375" s="17"/>
      <c r="H375" s="17"/>
      <c r="I375" s="18">
        <v>13000</v>
      </c>
      <c r="J375" s="19"/>
      <c r="K375" s="18">
        <v>13000</v>
      </c>
      <c r="L375" s="19"/>
      <c r="M375" s="18">
        <v>14543.87</v>
      </c>
      <c r="N375" s="19"/>
      <c r="O375" s="20">
        <v>14543.87</v>
      </c>
      <c r="P375" s="21"/>
      <c r="Q375" s="20">
        <v>15000</v>
      </c>
      <c r="R375" s="21"/>
      <c r="S375" s="22"/>
    </row>
    <row r="376" spans="1:19" ht="23.25" x14ac:dyDescent="0.35">
      <c r="A376" s="17"/>
      <c r="B376" s="17"/>
      <c r="C376" s="17"/>
      <c r="D376" s="17"/>
      <c r="E376" s="17"/>
      <c r="F376" s="17" t="s">
        <v>374</v>
      </c>
      <c r="G376" s="17"/>
      <c r="H376" s="17"/>
      <c r="I376" s="18">
        <v>38.29</v>
      </c>
      <c r="J376" s="19"/>
      <c r="K376" s="18">
        <v>133.85</v>
      </c>
      <c r="L376" s="19"/>
      <c r="M376" s="18">
        <v>0</v>
      </c>
      <c r="N376" s="19"/>
      <c r="O376" s="14">
        <v>500</v>
      </c>
      <c r="P376" s="21"/>
      <c r="Q376" s="14">
        <v>500</v>
      </c>
      <c r="R376" s="21"/>
      <c r="S376" s="22"/>
    </row>
    <row r="377" spans="1:19" ht="23.25" x14ac:dyDescent="0.35">
      <c r="A377" s="17"/>
      <c r="B377" s="17"/>
      <c r="C377" s="17"/>
      <c r="D377" s="17"/>
      <c r="E377" s="17"/>
      <c r="F377" s="17" t="s">
        <v>375</v>
      </c>
      <c r="G377" s="17"/>
      <c r="H377" s="17"/>
      <c r="I377" s="18"/>
      <c r="J377" s="19"/>
      <c r="K377" s="18">
        <v>0</v>
      </c>
      <c r="L377" s="19"/>
      <c r="M377" s="18">
        <v>0</v>
      </c>
      <c r="N377" s="19"/>
      <c r="O377" s="20">
        <v>719.25</v>
      </c>
      <c r="P377" s="21"/>
      <c r="Q377" s="20">
        <v>300</v>
      </c>
      <c r="R377" s="21"/>
      <c r="S377" s="22"/>
    </row>
    <row r="378" spans="1:19" ht="23.25" x14ac:dyDescent="0.35">
      <c r="A378" s="17"/>
      <c r="B378" s="17"/>
      <c r="C378" s="17"/>
      <c r="D378" s="17"/>
      <c r="E378" s="17"/>
      <c r="F378" s="17" t="s">
        <v>376</v>
      </c>
      <c r="G378" s="17"/>
      <c r="H378" s="17"/>
      <c r="I378" s="18">
        <v>2500</v>
      </c>
      <c r="J378" s="19"/>
      <c r="K378" s="18">
        <v>2500</v>
      </c>
      <c r="L378" s="19"/>
      <c r="M378" s="18">
        <v>3000</v>
      </c>
      <c r="N378" s="19"/>
      <c r="O378" s="20">
        <v>3000</v>
      </c>
      <c r="P378" s="21"/>
      <c r="Q378" s="20">
        <v>3000</v>
      </c>
      <c r="R378" s="21"/>
      <c r="S378" s="22"/>
    </row>
    <row r="379" spans="1:19" ht="23.25" x14ac:dyDescent="0.35">
      <c r="A379" s="17"/>
      <c r="B379" s="17"/>
      <c r="C379" s="17"/>
      <c r="D379" s="17"/>
      <c r="E379" s="17"/>
      <c r="F379" s="17" t="s">
        <v>377</v>
      </c>
      <c r="G379" s="17"/>
      <c r="H379" s="17"/>
      <c r="I379" s="18">
        <v>0</v>
      </c>
      <c r="J379" s="19"/>
      <c r="K379" s="18">
        <v>3000</v>
      </c>
      <c r="L379" s="19"/>
      <c r="M379" s="18">
        <v>5000</v>
      </c>
      <c r="N379" s="19"/>
      <c r="O379" s="20">
        <v>5000</v>
      </c>
      <c r="P379" s="21"/>
      <c r="Q379" s="20">
        <v>7000</v>
      </c>
      <c r="R379" s="21"/>
      <c r="S379" s="22" t="s">
        <v>423</v>
      </c>
    </row>
    <row r="380" spans="1:19" ht="23.25" x14ac:dyDescent="0.35">
      <c r="A380" s="17"/>
      <c r="B380" s="17"/>
      <c r="C380" s="17"/>
      <c r="D380" s="17"/>
      <c r="E380" s="17"/>
      <c r="F380" s="17" t="s">
        <v>378</v>
      </c>
      <c r="G380" s="17"/>
      <c r="H380" s="17"/>
      <c r="I380" s="18">
        <v>8457.06</v>
      </c>
      <c r="J380" s="19"/>
      <c r="K380" s="18">
        <v>7761.32</v>
      </c>
      <c r="L380" s="19"/>
      <c r="M380" s="18">
        <v>3263.09</v>
      </c>
      <c r="N380" s="19"/>
      <c r="O380" s="20">
        <v>6500</v>
      </c>
      <c r="P380" s="21"/>
      <c r="Q380" s="20">
        <v>6500</v>
      </c>
      <c r="R380" s="21"/>
      <c r="S380" s="22"/>
    </row>
    <row r="381" spans="1:19" ht="23.25" x14ac:dyDescent="0.35">
      <c r="A381" s="17"/>
      <c r="B381" s="17"/>
      <c r="C381" s="17"/>
      <c r="D381" s="17"/>
      <c r="E381" s="17"/>
      <c r="F381" s="17" t="s">
        <v>379</v>
      </c>
      <c r="G381" s="17"/>
      <c r="H381" s="17"/>
      <c r="I381" s="18">
        <v>1275.06</v>
      </c>
      <c r="J381" s="19"/>
      <c r="K381" s="18">
        <v>9367.7099999999991</v>
      </c>
      <c r="L381" s="19"/>
      <c r="M381" s="18">
        <v>756.88</v>
      </c>
      <c r="N381" s="19"/>
      <c r="O381" s="20">
        <v>2000</v>
      </c>
      <c r="P381" s="21"/>
      <c r="Q381" s="20">
        <v>2000</v>
      </c>
      <c r="R381" s="21"/>
      <c r="S381" s="22"/>
    </row>
    <row r="382" spans="1:19" ht="23.25" x14ac:dyDescent="0.35">
      <c r="A382" s="48"/>
      <c r="B382" s="48"/>
      <c r="C382" s="48"/>
      <c r="D382" s="48"/>
      <c r="E382" s="48" t="s">
        <v>380</v>
      </c>
      <c r="F382" s="48"/>
      <c r="G382" s="48"/>
      <c r="H382" s="48"/>
      <c r="I382" s="49">
        <f t="shared" ref="I382" si="55">ROUND(SUM(I358:I362)+SUM(I372:I381),5)</f>
        <v>44240.45</v>
      </c>
      <c r="J382" s="50">
        <f t="shared" ref="J382:P382" si="56">ROUND(SUM(J358:J362)+SUM(J372:J381),5)</f>
        <v>0</v>
      </c>
      <c r="K382" s="49">
        <f t="shared" ref="K382" si="57">ROUND(SUM(K358:K362)+SUM(K372:K381),5)</f>
        <v>54548.26</v>
      </c>
      <c r="L382" s="50">
        <f t="shared" si="56"/>
        <v>0</v>
      </c>
      <c r="M382" s="49">
        <f t="shared" ref="M382" si="58">ROUND(SUM(M358:M362)+SUM(M372:M381),5)</f>
        <v>52681.440000000002</v>
      </c>
      <c r="N382" s="50">
        <f t="shared" si="56"/>
        <v>0</v>
      </c>
      <c r="O382" s="49">
        <f t="shared" ref="O382:Q382" si="59">ROUND(SUM(O358:O362)+SUM(O372:O381),5)</f>
        <v>55951.72</v>
      </c>
      <c r="P382" s="50">
        <f t="shared" si="56"/>
        <v>0</v>
      </c>
      <c r="Q382" s="49">
        <f t="shared" si="59"/>
        <v>66243.64</v>
      </c>
      <c r="R382" s="21"/>
      <c r="S382" s="22"/>
    </row>
    <row r="383" spans="1:19" ht="23.25" x14ac:dyDescent="0.35">
      <c r="A383" s="17"/>
      <c r="B383" s="17"/>
      <c r="C383" s="17"/>
      <c r="D383" s="17"/>
      <c r="E383" s="17" t="s">
        <v>381</v>
      </c>
      <c r="F383" s="17"/>
      <c r="G383" s="17"/>
      <c r="H383" s="17"/>
      <c r="I383" s="18"/>
      <c r="J383" s="19"/>
      <c r="K383" s="18"/>
      <c r="L383" s="19"/>
      <c r="M383" s="18"/>
      <c r="N383" s="19"/>
      <c r="O383" s="20"/>
      <c r="P383" s="21"/>
      <c r="Q383" s="20"/>
      <c r="R383" s="21"/>
      <c r="S383" s="22"/>
    </row>
    <row r="384" spans="1:19" ht="23.25" x14ac:dyDescent="0.35">
      <c r="A384" s="17"/>
      <c r="B384" s="17"/>
      <c r="C384" s="17"/>
      <c r="D384" s="17"/>
      <c r="E384" s="17"/>
      <c r="F384" s="17" t="s">
        <v>382</v>
      </c>
      <c r="G384" s="17"/>
      <c r="H384" s="17"/>
      <c r="I384" s="18"/>
      <c r="J384" s="19"/>
      <c r="K384" s="18"/>
      <c r="L384" s="19"/>
      <c r="M384" s="18"/>
      <c r="N384" s="19"/>
      <c r="O384" s="20"/>
      <c r="P384" s="21"/>
      <c r="Q384" s="20"/>
      <c r="R384" s="21"/>
      <c r="S384" s="22"/>
    </row>
    <row r="385" spans="1:19" ht="23.25" x14ac:dyDescent="0.35">
      <c r="A385" s="17"/>
      <c r="B385" s="17"/>
      <c r="C385" s="17"/>
      <c r="D385" s="17"/>
      <c r="E385" s="17"/>
      <c r="F385" s="17"/>
      <c r="G385" s="17" t="s">
        <v>383</v>
      </c>
      <c r="H385" s="17"/>
      <c r="I385" s="18">
        <v>1302.71</v>
      </c>
      <c r="J385" s="19"/>
      <c r="K385" s="18">
        <v>452.41</v>
      </c>
      <c r="L385" s="19"/>
      <c r="M385" s="18">
        <v>0</v>
      </c>
      <c r="N385" s="19"/>
      <c r="O385" s="20">
        <v>0</v>
      </c>
      <c r="P385" s="21"/>
      <c r="Q385" s="20"/>
      <c r="R385" s="21"/>
      <c r="S385" s="23"/>
    </row>
    <row r="386" spans="1:19" ht="23.25" x14ac:dyDescent="0.35">
      <c r="A386" s="17"/>
      <c r="B386" s="17"/>
      <c r="C386" s="17"/>
      <c r="D386" s="17"/>
      <c r="E386" s="17"/>
      <c r="F386" s="17"/>
      <c r="G386" s="17" t="s">
        <v>384</v>
      </c>
      <c r="H386" s="17"/>
      <c r="I386" s="18">
        <v>0</v>
      </c>
      <c r="J386" s="19"/>
      <c r="K386" s="18"/>
      <c r="L386" s="19"/>
      <c r="M386" s="18"/>
      <c r="N386" s="19"/>
      <c r="O386" s="20"/>
      <c r="P386" s="21"/>
      <c r="Q386" s="20"/>
      <c r="R386" s="21"/>
      <c r="S386" s="22"/>
    </row>
    <row r="387" spans="1:19" ht="23.25" x14ac:dyDescent="0.35">
      <c r="A387" s="17"/>
      <c r="B387" s="17"/>
      <c r="C387" s="17"/>
      <c r="D387" s="17"/>
      <c r="E387" s="17"/>
      <c r="F387" s="17"/>
      <c r="G387" s="17" t="s">
        <v>385</v>
      </c>
      <c r="H387" s="17"/>
      <c r="I387" s="18">
        <v>24103.07</v>
      </c>
      <c r="J387" s="19"/>
      <c r="K387" s="18">
        <v>21270.26</v>
      </c>
      <c r="L387" s="19"/>
      <c r="M387" s="18">
        <v>14053.23</v>
      </c>
      <c r="N387" s="19"/>
      <c r="O387" s="20">
        <v>18370.14</v>
      </c>
      <c r="P387" s="21"/>
      <c r="Q387" s="20">
        <v>15401.14</v>
      </c>
      <c r="R387" s="21"/>
      <c r="S387" s="22"/>
    </row>
    <row r="388" spans="1:19" ht="23.25" x14ac:dyDescent="0.35">
      <c r="A388" s="17"/>
      <c r="B388" s="17"/>
      <c r="C388" s="17"/>
      <c r="D388" s="17"/>
      <c r="E388" s="17"/>
      <c r="F388" s="17"/>
      <c r="G388" s="17" t="s">
        <v>386</v>
      </c>
      <c r="H388" s="17"/>
      <c r="I388" s="18">
        <v>1982.7</v>
      </c>
      <c r="J388" s="19"/>
      <c r="K388" s="18">
        <v>0</v>
      </c>
      <c r="L388" s="19"/>
      <c r="M388" s="18">
        <v>25040.959999999999</v>
      </c>
      <c r="N388" s="19"/>
      <c r="O388" s="20">
        <v>25040.959999999999</v>
      </c>
      <c r="P388" s="21"/>
      <c r="Q388" s="20">
        <v>22799</v>
      </c>
      <c r="R388" s="21"/>
      <c r="S388" s="22"/>
    </row>
    <row r="389" spans="1:19" ht="23.25" x14ac:dyDescent="0.35">
      <c r="A389" s="17"/>
      <c r="B389" s="48"/>
      <c r="C389" s="48"/>
      <c r="D389" s="48"/>
      <c r="E389" s="48"/>
      <c r="F389" s="48" t="s">
        <v>387</v>
      </c>
      <c r="G389" s="48"/>
      <c r="H389" s="48"/>
      <c r="I389" s="49">
        <f t="shared" ref="I389:Q389" si="60">ROUND(SUM(I384:I388),5)</f>
        <v>27388.48</v>
      </c>
      <c r="J389" s="50">
        <f t="shared" si="60"/>
        <v>0</v>
      </c>
      <c r="K389" s="49">
        <f t="shared" si="60"/>
        <v>21722.67</v>
      </c>
      <c r="L389" s="50">
        <f t="shared" si="60"/>
        <v>0</v>
      </c>
      <c r="M389" s="49">
        <f t="shared" si="60"/>
        <v>39094.19</v>
      </c>
      <c r="N389" s="50">
        <f t="shared" si="60"/>
        <v>0</v>
      </c>
      <c r="O389" s="49">
        <f t="shared" si="60"/>
        <v>43411.1</v>
      </c>
      <c r="P389" s="50">
        <f t="shared" si="60"/>
        <v>0</v>
      </c>
      <c r="Q389" s="49">
        <f t="shared" si="60"/>
        <v>38200.14</v>
      </c>
      <c r="R389" s="21"/>
      <c r="S389" s="22"/>
    </row>
    <row r="390" spans="1:19" ht="23.25" x14ac:dyDescent="0.35">
      <c r="A390" s="17"/>
      <c r="B390" s="17"/>
      <c r="C390" s="17"/>
      <c r="D390" s="17"/>
      <c r="E390" s="17"/>
      <c r="F390" s="17" t="s">
        <v>388</v>
      </c>
      <c r="G390" s="17"/>
      <c r="H390" s="17"/>
      <c r="I390" s="18"/>
      <c r="J390" s="19"/>
      <c r="K390" s="18"/>
      <c r="L390" s="19"/>
      <c r="M390" s="18"/>
      <c r="N390" s="19"/>
      <c r="O390" s="20"/>
      <c r="P390" s="21"/>
      <c r="Q390" s="20"/>
      <c r="R390" s="21"/>
      <c r="S390" s="22"/>
    </row>
    <row r="391" spans="1:19" ht="23.25" x14ac:dyDescent="0.35">
      <c r="A391" s="17"/>
      <c r="B391" s="17"/>
      <c r="C391" s="17"/>
      <c r="D391" s="17"/>
      <c r="E391" s="17"/>
      <c r="F391" s="17"/>
      <c r="G391" s="17" t="s">
        <v>389</v>
      </c>
      <c r="H391" s="17"/>
      <c r="I391" s="18">
        <v>0</v>
      </c>
      <c r="J391" s="19"/>
      <c r="K391" s="18"/>
      <c r="L391" s="19"/>
      <c r="M391" s="18"/>
      <c r="N391" s="19"/>
      <c r="O391" s="20"/>
      <c r="P391" s="21"/>
      <c r="Q391" s="20"/>
      <c r="R391" s="21"/>
      <c r="S391" s="22"/>
    </row>
    <row r="392" spans="1:19" ht="23.25" x14ac:dyDescent="0.35">
      <c r="A392" s="17"/>
      <c r="B392" s="17"/>
      <c r="C392" s="17"/>
      <c r="D392" s="17"/>
      <c r="E392" s="17"/>
      <c r="F392" s="17"/>
      <c r="G392" s="17" t="s">
        <v>390</v>
      </c>
      <c r="H392" s="17"/>
      <c r="I392" s="18">
        <v>28343.33</v>
      </c>
      <c r="J392" s="19"/>
      <c r="K392" s="18">
        <v>15080.26</v>
      </c>
      <c r="L392" s="19"/>
      <c r="M392" s="18">
        <v>0</v>
      </c>
      <c r="N392" s="19"/>
      <c r="O392" s="20">
        <v>0</v>
      </c>
      <c r="P392" s="21"/>
      <c r="Q392" s="20"/>
      <c r="R392" s="21"/>
      <c r="S392" s="22"/>
    </row>
    <row r="393" spans="1:19" ht="23.25" x14ac:dyDescent="0.35">
      <c r="A393" s="17"/>
      <c r="B393" s="17"/>
      <c r="C393" s="17"/>
      <c r="D393" s="17"/>
      <c r="E393" s="17"/>
      <c r="F393" s="17"/>
      <c r="G393" s="17" t="s">
        <v>391</v>
      </c>
      <c r="H393" s="17"/>
      <c r="I393" s="18">
        <v>62960.44</v>
      </c>
      <c r="J393" s="19"/>
      <c r="K393" s="18">
        <v>0</v>
      </c>
      <c r="L393" s="19"/>
      <c r="M393" s="18">
        <v>71697.98</v>
      </c>
      <c r="N393" s="19"/>
      <c r="O393" s="20">
        <v>71697.98</v>
      </c>
      <c r="P393" s="21"/>
      <c r="Q393" s="20">
        <v>73939.94</v>
      </c>
      <c r="R393" s="21"/>
      <c r="S393" s="22"/>
    </row>
    <row r="394" spans="1:19" ht="23.25" x14ac:dyDescent="0.35">
      <c r="A394" s="17"/>
      <c r="B394" s="17"/>
      <c r="C394" s="17"/>
      <c r="D394" s="17"/>
      <c r="E394" s="17"/>
      <c r="F394" s="17"/>
      <c r="G394" s="17" t="s">
        <v>392</v>
      </c>
      <c r="H394" s="17"/>
      <c r="I394" s="18">
        <v>119253.01</v>
      </c>
      <c r="J394" s="19"/>
      <c r="K394" s="18">
        <v>122085.82</v>
      </c>
      <c r="L394" s="19"/>
      <c r="M394" s="18">
        <v>93463.83</v>
      </c>
      <c r="N394" s="19"/>
      <c r="O394" s="20">
        <v>124985.94</v>
      </c>
      <c r="P394" s="21"/>
      <c r="Q394" s="20">
        <v>127954.94</v>
      </c>
      <c r="R394" s="21"/>
      <c r="S394" s="22"/>
    </row>
    <row r="395" spans="1:19" ht="23.25" x14ac:dyDescent="0.35">
      <c r="A395" s="48"/>
      <c r="B395" s="48"/>
      <c r="C395" s="48"/>
      <c r="D395" s="48"/>
      <c r="E395" s="48"/>
      <c r="F395" s="48" t="s">
        <v>393</v>
      </c>
      <c r="G395" s="48"/>
      <c r="H395" s="48"/>
      <c r="I395" s="49">
        <f t="shared" ref="I395:Q395" si="61">ROUND(SUM(I390:I394),5)</f>
        <v>210556.78</v>
      </c>
      <c r="J395" s="50">
        <f t="shared" si="61"/>
        <v>0</v>
      </c>
      <c r="K395" s="49">
        <f t="shared" si="61"/>
        <v>137166.07999999999</v>
      </c>
      <c r="L395" s="50">
        <f t="shared" si="61"/>
        <v>0</v>
      </c>
      <c r="M395" s="49">
        <f t="shared" si="61"/>
        <v>165161.81</v>
      </c>
      <c r="N395" s="50">
        <f t="shared" si="61"/>
        <v>0</v>
      </c>
      <c r="O395" s="49">
        <f t="shared" si="61"/>
        <v>196683.92</v>
      </c>
      <c r="P395" s="50">
        <f t="shared" si="61"/>
        <v>0</v>
      </c>
      <c r="Q395" s="49">
        <f t="shared" si="61"/>
        <v>201894.88</v>
      </c>
      <c r="R395" s="21"/>
      <c r="S395" s="22"/>
    </row>
    <row r="396" spans="1:19" ht="23.25" x14ac:dyDescent="0.35">
      <c r="A396" s="48"/>
      <c r="B396" s="48"/>
      <c r="C396" s="48"/>
      <c r="D396" s="48"/>
      <c r="E396" s="48" t="s">
        <v>394</v>
      </c>
      <c r="F396" s="48"/>
      <c r="G396" s="48"/>
      <c r="H396" s="48"/>
      <c r="I396" s="49">
        <f t="shared" ref="I396:Q396" si="62">ROUND(I389+I395,5)</f>
        <v>237945.26</v>
      </c>
      <c r="J396" s="50">
        <f t="shared" si="62"/>
        <v>0</v>
      </c>
      <c r="K396" s="49">
        <f t="shared" si="62"/>
        <v>158888.75</v>
      </c>
      <c r="L396" s="50">
        <f t="shared" si="62"/>
        <v>0</v>
      </c>
      <c r="M396" s="49">
        <f t="shared" si="62"/>
        <v>204256</v>
      </c>
      <c r="N396" s="50">
        <f t="shared" si="62"/>
        <v>0</v>
      </c>
      <c r="O396" s="49">
        <f t="shared" si="62"/>
        <v>240095.02</v>
      </c>
      <c r="P396" s="50">
        <f t="shared" si="62"/>
        <v>0</v>
      </c>
      <c r="Q396" s="49">
        <f t="shared" si="62"/>
        <v>240095.02</v>
      </c>
      <c r="R396" s="21"/>
      <c r="S396" s="22"/>
    </row>
    <row r="397" spans="1:19" ht="23.25" x14ac:dyDescent="0.35">
      <c r="A397" s="17"/>
      <c r="B397" s="17"/>
      <c r="C397" s="17"/>
      <c r="D397" s="17"/>
      <c r="E397" s="17" t="s">
        <v>395</v>
      </c>
      <c r="F397" s="17"/>
      <c r="G397" s="17"/>
      <c r="H397" s="17"/>
      <c r="I397" s="18"/>
      <c r="J397" s="19"/>
      <c r="K397" s="18"/>
      <c r="L397" s="19"/>
      <c r="M397" s="18"/>
      <c r="N397" s="19"/>
      <c r="O397" s="20"/>
      <c r="P397" s="21"/>
      <c r="Q397" s="20"/>
      <c r="R397" s="21"/>
      <c r="S397" s="22"/>
    </row>
    <row r="398" spans="1:19" ht="23.25" x14ac:dyDescent="0.35">
      <c r="A398" s="17"/>
      <c r="B398" s="17"/>
      <c r="C398" s="17"/>
      <c r="D398" s="17"/>
      <c r="E398" s="17"/>
      <c r="F398" s="17" t="s">
        <v>396</v>
      </c>
      <c r="G398" s="17"/>
      <c r="H398" s="17"/>
      <c r="I398" s="18">
        <v>0</v>
      </c>
      <c r="J398" s="19"/>
      <c r="K398" s="18">
        <v>1</v>
      </c>
      <c r="L398" s="19">
        <v>0</v>
      </c>
      <c r="M398" s="18">
        <v>1</v>
      </c>
      <c r="N398" s="19"/>
      <c r="O398" s="20">
        <v>1</v>
      </c>
      <c r="P398" s="21"/>
      <c r="Q398" s="20">
        <v>1</v>
      </c>
      <c r="R398" s="21"/>
      <c r="S398" s="22"/>
    </row>
    <row r="399" spans="1:19" ht="23.25" x14ac:dyDescent="0.35">
      <c r="A399" s="17"/>
      <c r="B399" s="17"/>
      <c r="C399" s="17"/>
      <c r="D399" s="17"/>
      <c r="E399" s="17"/>
      <c r="F399" s="17" t="s">
        <v>397</v>
      </c>
      <c r="G399" s="17"/>
      <c r="H399" s="17"/>
      <c r="I399" s="18">
        <v>1459.6</v>
      </c>
      <c r="J399" s="19"/>
      <c r="K399" s="18">
        <v>0</v>
      </c>
      <c r="L399" s="19"/>
      <c r="M399" s="18">
        <v>0</v>
      </c>
      <c r="N399" s="19"/>
      <c r="O399" s="20"/>
      <c r="P399" s="21"/>
      <c r="Q399" s="20"/>
      <c r="R399" s="21"/>
      <c r="S399" s="22"/>
    </row>
    <row r="400" spans="1:19" ht="23.25" x14ac:dyDescent="0.35">
      <c r="A400" s="17"/>
      <c r="B400" s="17"/>
      <c r="C400" s="17"/>
      <c r="D400" s="17"/>
      <c r="E400" s="17"/>
      <c r="F400" s="17" t="s">
        <v>398</v>
      </c>
      <c r="G400" s="17"/>
      <c r="H400" s="17"/>
      <c r="I400" s="18">
        <v>4711.12</v>
      </c>
      <c r="J400" s="19"/>
      <c r="K400" s="18">
        <v>4297</v>
      </c>
      <c r="L400" s="19"/>
      <c r="M400" s="18">
        <v>4268.37</v>
      </c>
      <c r="N400" s="19"/>
      <c r="O400" s="20">
        <v>5000</v>
      </c>
      <c r="P400" s="21"/>
      <c r="Q400" s="20">
        <v>5000</v>
      </c>
      <c r="R400" s="21"/>
      <c r="S400" s="22"/>
    </row>
    <row r="401" spans="1:19" ht="23.25" x14ac:dyDescent="0.35">
      <c r="A401" s="17"/>
      <c r="B401" s="17"/>
      <c r="C401" s="17"/>
      <c r="D401" s="17"/>
      <c r="E401" s="17"/>
      <c r="F401" s="17" t="s">
        <v>399</v>
      </c>
      <c r="G401" s="17"/>
      <c r="H401" s="17"/>
      <c r="I401" s="18">
        <v>2241.2600000000002</v>
      </c>
      <c r="J401" s="19"/>
      <c r="K401" s="18">
        <v>2399.2399999999998</v>
      </c>
      <c r="L401" s="19"/>
      <c r="M401" s="18">
        <v>0</v>
      </c>
      <c r="N401" s="19"/>
      <c r="O401" s="20">
        <v>3000</v>
      </c>
      <c r="P401" s="21"/>
      <c r="Q401" s="20">
        <v>0</v>
      </c>
      <c r="R401" s="21"/>
      <c r="S401" s="22"/>
    </row>
    <row r="402" spans="1:19" ht="23.25" x14ac:dyDescent="0.35">
      <c r="A402" s="17"/>
      <c r="B402" s="17"/>
      <c r="C402" s="17"/>
      <c r="D402" s="17"/>
      <c r="E402" s="17"/>
      <c r="F402" s="17" t="s">
        <v>400</v>
      </c>
      <c r="G402" s="17"/>
      <c r="H402" s="17"/>
      <c r="I402" s="18">
        <v>0</v>
      </c>
      <c r="J402" s="19"/>
      <c r="K402" s="18">
        <v>0</v>
      </c>
      <c r="L402" s="19"/>
      <c r="M402" s="18">
        <v>0</v>
      </c>
      <c r="N402" s="19"/>
      <c r="O402" s="20">
        <v>10000</v>
      </c>
      <c r="P402" s="21"/>
      <c r="Q402" s="20">
        <v>10000</v>
      </c>
      <c r="R402" s="21"/>
      <c r="S402" s="22"/>
    </row>
    <row r="403" spans="1:19" ht="23.25" x14ac:dyDescent="0.35">
      <c r="A403" s="17"/>
      <c r="B403" s="17"/>
      <c r="C403" s="17"/>
      <c r="D403" s="17"/>
      <c r="E403" s="17"/>
      <c r="F403" s="17" t="s">
        <v>401</v>
      </c>
      <c r="G403" s="17"/>
      <c r="H403" s="17"/>
      <c r="I403" s="18">
        <v>37.17</v>
      </c>
      <c r="J403" s="19"/>
      <c r="K403" s="18">
        <v>0</v>
      </c>
      <c r="L403" s="19"/>
      <c r="M403" s="18">
        <v>0</v>
      </c>
      <c r="N403" s="19"/>
      <c r="O403" s="20"/>
      <c r="P403" s="21"/>
      <c r="Q403" s="20"/>
      <c r="R403" s="21"/>
      <c r="S403" s="22"/>
    </row>
    <row r="404" spans="1:19" ht="23.25" x14ac:dyDescent="0.35">
      <c r="A404" s="17"/>
      <c r="B404" s="17"/>
      <c r="C404" s="17"/>
      <c r="D404" s="17"/>
      <c r="E404" s="17"/>
      <c r="F404" s="17" t="s">
        <v>402</v>
      </c>
      <c r="G404" s="17"/>
      <c r="H404" s="17"/>
      <c r="I404" s="18"/>
      <c r="J404" s="19"/>
      <c r="K404" s="18">
        <v>0</v>
      </c>
      <c r="L404" s="19"/>
      <c r="M404" s="18">
        <v>0</v>
      </c>
      <c r="N404" s="19"/>
      <c r="O404" s="20"/>
      <c r="P404" s="21"/>
      <c r="Q404" s="20"/>
      <c r="R404" s="21"/>
      <c r="S404" s="22"/>
    </row>
    <row r="405" spans="1:19" ht="23.25" x14ac:dyDescent="0.35">
      <c r="A405" s="17"/>
      <c r="B405" s="17"/>
      <c r="C405" s="17"/>
      <c r="D405" s="17"/>
      <c r="E405" s="17"/>
      <c r="F405" s="17" t="s">
        <v>403</v>
      </c>
      <c r="G405" s="17"/>
      <c r="H405" s="17"/>
      <c r="I405" s="18">
        <v>0</v>
      </c>
      <c r="J405" s="19"/>
      <c r="K405" s="18"/>
      <c r="L405" s="19"/>
      <c r="M405" s="18"/>
      <c r="N405" s="19"/>
      <c r="O405" s="20"/>
      <c r="P405" s="21"/>
      <c r="Q405" s="20"/>
      <c r="R405" s="21"/>
      <c r="S405" s="22"/>
    </row>
    <row r="406" spans="1:19" ht="23.25" x14ac:dyDescent="0.35">
      <c r="A406" s="48"/>
      <c r="B406" s="48"/>
      <c r="C406" s="48"/>
      <c r="D406" s="48"/>
      <c r="E406" s="48" t="s">
        <v>404</v>
      </c>
      <c r="F406" s="48"/>
      <c r="G406" s="48"/>
      <c r="H406" s="48"/>
      <c r="I406" s="49">
        <f t="shared" ref="I406:Q406" si="63">ROUND(SUM(I397:I405),5)</f>
        <v>8449.15</v>
      </c>
      <c r="J406" s="50">
        <f t="shared" si="63"/>
        <v>0</v>
      </c>
      <c r="K406" s="49">
        <f t="shared" si="63"/>
        <v>6697.24</v>
      </c>
      <c r="L406" s="50">
        <f t="shared" si="63"/>
        <v>0</v>
      </c>
      <c r="M406" s="49">
        <f t="shared" si="63"/>
        <v>4269.37</v>
      </c>
      <c r="N406" s="50">
        <f t="shared" si="63"/>
        <v>0</v>
      </c>
      <c r="O406" s="49">
        <f t="shared" si="63"/>
        <v>18001</v>
      </c>
      <c r="P406" s="50">
        <f t="shared" si="63"/>
        <v>0</v>
      </c>
      <c r="Q406" s="49">
        <f t="shared" si="63"/>
        <v>15001</v>
      </c>
      <c r="R406" s="21"/>
      <c r="S406" s="22"/>
    </row>
    <row r="407" spans="1:19" ht="23.25" x14ac:dyDescent="0.35">
      <c r="A407" s="17"/>
      <c r="B407" s="17"/>
      <c r="C407" s="17"/>
      <c r="D407" s="17"/>
      <c r="E407" s="17" t="s">
        <v>405</v>
      </c>
      <c r="F407" s="17"/>
      <c r="G407" s="17"/>
      <c r="H407" s="17"/>
      <c r="I407" s="18">
        <v>0</v>
      </c>
      <c r="J407" s="19"/>
      <c r="K407" s="18"/>
      <c r="L407" s="19"/>
      <c r="M407" s="18"/>
      <c r="N407" s="19"/>
      <c r="O407" s="20"/>
      <c r="P407" s="21"/>
      <c r="Q407" s="20"/>
      <c r="R407" s="21"/>
      <c r="S407" s="23"/>
    </row>
    <row r="408" spans="1:19" ht="23.25" x14ac:dyDescent="0.35">
      <c r="A408" s="17"/>
      <c r="B408" s="17"/>
      <c r="C408" s="17"/>
      <c r="D408" s="17"/>
      <c r="E408" s="17" t="s">
        <v>406</v>
      </c>
      <c r="F408" s="17"/>
      <c r="G408" s="17"/>
      <c r="H408" s="17"/>
      <c r="I408" s="18">
        <v>0</v>
      </c>
      <c r="J408" s="19"/>
      <c r="K408" s="18">
        <v>0</v>
      </c>
      <c r="L408" s="19"/>
      <c r="M408" s="18"/>
      <c r="N408" s="19"/>
      <c r="O408" s="20"/>
      <c r="P408" s="21"/>
      <c r="Q408" s="20"/>
      <c r="R408" s="21"/>
      <c r="S408" s="22"/>
    </row>
    <row r="409" spans="1:19" ht="23.25" x14ac:dyDescent="0.35">
      <c r="A409" s="48"/>
      <c r="B409" s="48"/>
      <c r="C409" s="48"/>
      <c r="D409" s="48" t="s">
        <v>407</v>
      </c>
      <c r="E409" s="48"/>
      <c r="F409" s="48"/>
      <c r="G409" s="48"/>
      <c r="H409" s="48"/>
      <c r="I409" s="49">
        <f t="shared" ref="I409:Q409" si="64">ROUND(I104+I209+I264+I304+I354+I357+I382+I396+SUM(I406:I408),5)</f>
        <v>1878139.76</v>
      </c>
      <c r="J409" s="50">
        <f t="shared" si="64"/>
        <v>0</v>
      </c>
      <c r="K409" s="49">
        <f t="shared" si="64"/>
        <v>2770086.56</v>
      </c>
      <c r="L409" s="50">
        <f t="shared" si="64"/>
        <v>0</v>
      </c>
      <c r="M409" s="49">
        <f t="shared" si="64"/>
        <v>1576523.33</v>
      </c>
      <c r="N409" s="50">
        <f t="shared" si="64"/>
        <v>0</v>
      </c>
      <c r="O409" s="49">
        <f t="shared" si="64"/>
        <v>2344038.11</v>
      </c>
      <c r="P409" s="50">
        <f t="shared" si="64"/>
        <v>0</v>
      </c>
      <c r="Q409" s="49">
        <f t="shared" si="64"/>
        <v>2285074.9300000002</v>
      </c>
      <c r="R409" s="21"/>
      <c r="S409" s="22"/>
    </row>
    <row r="410" spans="1:19" ht="23.25" x14ac:dyDescent="0.35">
      <c r="A410" s="26"/>
      <c r="B410" s="26" t="s">
        <v>408</v>
      </c>
      <c r="C410" s="26"/>
      <c r="D410" s="26"/>
      <c r="E410" s="26"/>
      <c r="F410" s="26"/>
      <c r="G410" s="26"/>
      <c r="H410" s="26"/>
      <c r="I410" s="27">
        <f t="shared" ref="I410:Q410" si="65">ROUND(I100-I409,5)</f>
        <v>271102.81</v>
      </c>
      <c r="J410" s="19">
        <f t="shared" si="65"/>
        <v>0</v>
      </c>
      <c r="K410" s="27">
        <f t="shared" si="65"/>
        <v>335851.41</v>
      </c>
      <c r="L410" s="19">
        <f t="shared" si="65"/>
        <v>0</v>
      </c>
      <c r="M410" s="27">
        <f t="shared" si="65"/>
        <v>545607.29</v>
      </c>
      <c r="N410" s="19">
        <f t="shared" si="65"/>
        <v>0</v>
      </c>
      <c r="O410" s="27">
        <f t="shared" si="65"/>
        <v>0</v>
      </c>
      <c r="P410" s="19">
        <f t="shared" si="65"/>
        <v>0</v>
      </c>
      <c r="Q410" s="27">
        <f t="shared" si="65"/>
        <v>0</v>
      </c>
      <c r="R410" s="21"/>
      <c r="S410" s="22"/>
    </row>
    <row r="411" spans="1:19" ht="23.25" x14ac:dyDescent="0.35">
      <c r="A411" s="26"/>
      <c r="B411" s="26" t="s">
        <v>409</v>
      </c>
      <c r="C411" s="26"/>
      <c r="D411" s="26"/>
      <c r="E411" s="26"/>
      <c r="F411" s="26"/>
      <c r="G411" s="26"/>
      <c r="H411" s="26"/>
      <c r="I411" s="27"/>
      <c r="J411" s="19"/>
      <c r="K411" s="27"/>
      <c r="L411" s="19"/>
      <c r="M411" s="27"/>
      <c r="N411" s="19"/>
      <c r="O411" s="41"/>
      <c r="P411" s="21"/>
      <c r="Q411" s="41"/>
      <c r="R411" s="21"/>
      <c r="S411" s="22"/>
    </row>
    <row r="412" spans="1:19" ht="23.25" x14ac:dyDescent="0.35">
      <c r="A412" s="26"/>
      <c r="B412" s="26"/>
      <c r="C412" s="26" t="s">
        <v>410</v>
      </c>
      <c r="D412" s="26"/>
      <c r="E412" s="26"/>
      <c r="F412" s="26"/>
      <c r="G412" s="26"/>
      <c r="H412" s="26"/>
      <c r="I412" s="27"/>
      <c r="J412" s="19"/>
      <c r="K412" s="27">
        <v>0</v>
      </c>
      <c r="L412" s="19"/>
      <c r="M412" s="27"/>
      <c r="N412" s="19"/>
      <c r="O412" s="41"/>
      <c r="P412" s="21"/>
      <c r="Q412" s="41"/>
      <c r="R412" s="21"/>
      <c r="S412" s="22"/>
    </row>
    <row r="413" spans="1:19" ht="23.25" x14ac:dyDescent="0.35">
      <c r="A413" s="26"/>
      <c r="B413" s="26"/>
      <c r="C413" s="26"/>
      <c r="D413" s="26" t="s">
        <v>411</v>
      </c>
      <c r="E413" s="26"/>
      <c r="F413" s="26"/>
      <c r="G413" s="26"/>
      <c r="H413" s="26"/>
      <c r="I413" s="27">
        <v>0</v>
      </c>
      <c r="J413" s="19"/>
      <c r="K413" s="27">
        <v>0</v>
      </c>
      <c r="L413" s="19"/>
      <c r="M413" s="27"/>
      <c r="N413" s="19"/>
      <c r="O413" s="41"/>
      <c r="P413" s="21"/>
      <c r="Q413" s="41"/>
      <c r="R413" s="21"/>
      <c r="S413" s="22"/>
    </row>
    <row r="414" spans="1:19" ht="23.25" x14ac:dyDescent="0.35">
      <c r="A414" s="26"/>
      <c r="B414" s="26"/>
      <c r="C414" s="26" t="s">
        <v>412</v>
      </c>
      <c r="D414" s="26"/>
      <c r="E414" s="26"/>
      <c r="F414" s="26"/>
      <c r="G414" s="26"/>
      <c r="H414" s="26"/>
      <c r="I414" s="27">
        <f t="shared" ref="I414:Q414" si="66">ROUND(SUM(I412:I413),5)</f>
        <v>0</v>
      </c>
      <c r="J414" s="19">
        <f t="shared" si="66"/>
        <v>0</v>
      </c>
      <c r="K414" s="27">
        <f t="shared" si="66"/>
        <v>0</v>
      </c>
      <c r="L414" s="19">
        <f t="shared" si="66"/>
        <v>0</v>
      </c>
      <c r="M414" s="27">
        <f t="shared" si="66"/>
        <v>0</v>
      </c>
      <c r="N414" s="19">
        <f t="shared" si="66"/>
        <v>0</v>
      </c>
      <c r="O414" s="27">
        <f t="shared" si="66"/>
        <v>0</v>
      </c>
      <c r="P414" s="19">
        <f t="shared" si="66"/>
        <v>0</v>
      </c>
      <c r="Q414" s="27">
        <f t="shared" si="66"/>
        <v>0</v>
      </c>
      <c r="R414" s="21"/>
      <c r="S414" s="22"/>
    </row>
    <row r="415" spans="1:19" ht="23.25" x14ac:dyDescent="0.35">
      <c r="A415" s="26"/>
      <c r="B415" s="26" t="s">
        <v>413</v>
      </c>
      <c r="C415" s="26"/>
      <c r="D415" s="26"/>
      <c r="E415" s="26"/>
      <c r="F415" s="26"/>
      <c r="G415" s="26"/>
      <c r="H415" s="26"/>
      <c r="I415" s="27">
        <f t="shared" ref="I415:Q415" si="67">ROUND(I411-I414,5)</f>
        <v>0</v>
      </c>
      <c r="J415" s="19">
        <f t="shared" si="67"/>
        <v>0</v>
      </c>
      <c r="K415" s="27">
        <f t="shared" si="67"/>
        <v>0</v>
      </c>
      <c r="L415" s="19">
        <f t="shared" si="67"/>
        <v>0</v>
      </c>
      <c r="M415" s="27">
        <f t="shared" si="67"/>
        <v>0</v>
      </c>
      <c r="N415" s="19">
        <f t="shared" si="67"/>
        <v>0</v>
      </c>
      <c r="O415" s="27">
        <f t="shared" si="67"/>
        <v>0</v>
      </c>
      <c r="P415" s="19">
        <f t="shared" si="67"/>
        <v>0</v>
      </c>
      <c r="Q415" s="27">
        <f t="shared" si="67"/>
        <v>0</v>
      </c>
      <c r="R415" s="21"/>
      <c r="S415" s="22"/>
    </row>
    <row r="416" spans="1:19" ht="23.25" x14ac:dyDescent="0.35">
      <c r="A416" s="26" t="s">
        <v>414</v>
      </c>
      <c r="B416" s="52"/>
      <c r="C416" s="52"/>
      <c r="D416" s="52"/>
      <c r="E416" s="52"/>
      <c r="F416" s="52"/>
      <c r="G416" s="52"/>
      <c r="H416" s="52"/>
      <c r="I416" s="53">
        <f t="shared" ref="I416:Q416" si="68">ROUND(I410+I415,5)</f>
        <v>271102.81</v>
      </c>
      <c r="J416" s="50">
        <f t="shared" si="68"/>
        <v>0</v>
      </c>
      <c r="K416" s="53">
        <f t="shared" si="68"/>
        <v>335851.41</v>
      </c>
      <c r="L416" s="50">
        <f t="shared" si="68"/>
        <v>0</v>
      </c>
      <c r="M416" s="53">
        <f t="shared" si="68"/>
        <v>545607.29</v>
      </c>
      <c r="N416" s="50">
        <f t="shared" si="68"/>
        <v>0</v>
      </c>
      <c r="O416" s="53">
        <f t="shared" si="68"/>
        <v>0</v>
      </c>
      <c r="P416" s="50">
        <f t="shared" si="68"/>
        <v>0</v>
      </c>
      <c r="Q416" s="53">
        <f t="shared" si="68"/>
        <v>0</v>
      </c>
      <c r="R416" s="21"/>
      <c r="S416" s="22"/>
    </row>
    <row r="417" spans="1:19" ht="23.25" x14ac:dyDescent="0.35">
      <c r="A417" s="42"/>
      <c r="B417" s="42"/>
      <c r="C417" s="42"/>
      <c r="D417" s="42"/>
      <c r="E417" s="42"/>
      <c r="F417" s="42"/>
      <c r="G417" s="42"/>
      <c r="H417" s="43" t="s">
        <v>417</v>
      </c>
      <c r="I417" s="14"/>
      <c r="J417" s="15"/>
      <c r="K417" s="14"/>
      <c r="L417" s="13"/>
      <c r="M417" s="14"/>
      <c r="N417" s="15"/>
      <c r="O417" s="14"/>
      <c r="P417" s="15"/>
      <c r="Q417" s="14"/>
      <c r="R417" s="15"/>
      <c r="S417" s="24"/>
    </row>
    <row r="418" spans="1:19" ht="23.25" x14ac:dyDescent="0.35">
      <c r="A418" s="42"/>
      <c r="B418" s="42"/>
      <c r="C418" s="42"/>
      <c r="D418" s="42"/>
      <c r="E418" s="42"/>
      <c r="F418" s="42"/>
      <c r="G418" s="42"/>
      <c r="H418" s="44"/>
      <c r="I418" s="14"/>
      <c r="J418" s="15"/>
      <c r="K418" s="14"/>
      <c r="L418" s="13"/>
      <c r="M418" s="14"/>
      <c r="N418" s="15"/>
      <c r="O418" s="14"/>
      <c r="P418" s="15"/>
      <c r="Q418" s="14"/>
      <c r="R418" s="15"/>
      <c r="S418" s="24"/>
    </row>
    <row r="419" spans="1:19" ht="23.25" x14ac:dyDescent="0.35">
      <c r="A419" s="42"/>
      <c r="B419" s="42"/>
      <c r="C419" s="42"/>
      <c r="D419" s="42"/>
      <c r="E419" s="42"/>
      <c r="F419" s="42"/>
      <c r="G419" s="42"/>
      <c r="H419" s="42"/>
      <c r="I419" s="14"/>
      <c r="J419" s="15"/>
      <c r="K419" s="14"/>
      <c r="L419" s="13"/>
      <c r="M419" s="14"/>
      <c r="N419" s="15"/>
      <c r="O419" s="14"/>
      <c r="P419" s="15"/>
      <c r="Q419" s="14"/>
      <c r="R419" s="15"/>
      <c r="S419" s="24"/>
    </row>
    <row r="420" spans="1:19" ht="23.25" x14ac:dyDescent="0.35">
      <c r="A420" s="42"/>
      <c r="B420" s="42"/>
      <c r="C420" s="42"/>
      <c r="D420" s="42"/>
      <c r="E420" s="42"/>
      <c r="F420" s="42"/>
      <c r="G420" s="42"/>
      <c r="H420" s="42"/>
      <c r="I420" s="14"/>
      <c r="J420" s="15"/>
      <c r="K420" s="14"/>
      <c r="L420" s="13"/>
      <c r="M420" s="14"/>
      <c r="N420" s="15"/>
      <c r="O420" s="14"/>
      <c r="P420" s="15"/>
      <c r="Q420" s="14"/>
      <c r="R420" s="15"/>
      <c r="S420" s="24"/>
    </row>
    <row r="421" spans="1:19" ht="23.25" x14ac:dyDescent="0.35">
      <c r="A421" s="42"/>
      <c r="B421" s="42"/>
      <c r="C421" s="42"/>
      <c r="D421" s="42"/>
      <c r="E421" s="42"/>
      <c r="F421" s="42"/>
      <c r="G421" s="42"/>
      <c r="H421" s="42"/>
      <c r="I421" s="14"/>
      <c r="J421" s="15"/>
      <c r="K421" s="14"/>
      <c r="L421" s="13"/>
      <c r="M421" s="14"/>
      <c r="N421" s="15"/>
      <c r="O421" s="14"/>
      <c r="P421" s="15"/>
      <c r="Q421" s="14"/>
      <c r="R421" s="15"/>
      <c r="S421" s="24"/>
    </row>
    <row r="422" spans="1:19" ht="23.25" x14ac:dyDescent="0.35">
      <c r="A422" s="42"/>
      <c r="B422" s="42"/>
      <c r="C422" s="42"/>
      <c r="D422" s="42"/>
      <c r="E422" s="42"/>
      <c r="F422" s="42"/>
      <c r="G422" s="42"/>
      <c r="H422" s="42"/>
      <c r="I422" s="14"/>
      <c r="J422" s="15"/>
      <c r="K422" s="14"/>
      <c r="L422" s="13"/>
      <c r="M422" s="14"/>
      <c r="N422" s="15"/>
      <c r="O422" s="14"/>
      <c r="P422" s="15"/>
      <c r="Q422" s="14"/>
      <c r="R422" s="15"/>
      <c r="S422" s="24"/>
    </row>
    <row r="423" spans="1:19" ht="23.25" x14ac:dyDescent="0.35">
      <c r="A423" s="42"/>
      <c r="B423" s="42"/>
      <c r="C423" s="42"/>
      <c r="D423" s="42"/>
      <c r="E423" s="42"/>
      <c r="F423" s="42"/>
      <c r="G423" s="42"/>
      <c r="H423" s="42"/>
      <c r="I423" s="14"/>
      <c r="J423" s="15"/>
      <c r="K423" s="14"/>
      <c r="L423" s="13"/>
      <c r="M423" s="14"/>
      <c r="N423" s="15"/>
      <c r="O423" s="14"/>
      <c r="P423" s="15"/>
      <c r="Q423" s="14"/>
      <c r="R423" s="15"/>
      <c r="S423" s="24"/>
    </row>
    <row r="424" spans="1:19" ht="23.25" x14ac:dyDescent="0.35">
      <c r="A424" s="42"/>
      <c r="B424" s="42"/>
      <c r="C424" s="42"/>
      <c r="D424" s="42"/>
      <c r="E424" s="42"/>
      <c r="F424" s="42"/>
      <c r="G424" s="42"/>
      <c r="H424" s="42"/>
      <c r="I424" s="14"/>
      <c r="J424" s="15"/>
      <c r="K424" s="14"/>
      <c r="L424" s="13"/>
      <c r="M424" s="14"/>
      <c r="N424" s="15"/>
      <c r="O424" s="14"/>
      <c r="P424" s="15"/>
      <c r="Q424" s="14"/>
      <c r="R424" s="15"/>
      <c r="S424" s="24"/>
    </row>
    <row r="425" spans="1:19" ht="23.25" x14ac:dyDescent="0.35">
      <c r="A425" s="42"/>
      <c r="B425" s="42"/>
      <c r="C425" s="42"/>
      <c r="D425" s="42"/>
      <c r="E425" s="42"/>
      <c r="F425" s="42"/>
      <c r="G425" s="42"/>
      <c r="H425" s="42"/>
      <c r="I425" s="14"/>
      <c r="J425" s="15"/>
      <c r="K425" s="14"/>
      <c r="L425" s="13"/>
      <c r="M425" s="14"/>
      <c r="N425" s="15"/>
      <c r="O425" s="14"/>
      <c r="P425" s="15"/>
      <c r="Q425" s="14"/>
      <c r="R425" s="15"/>
      <c r="S425" s="24"/>
    </row>
    <row r="426" spans="1:19" ht="23.25" x14ac:dyDescent="0.35">
      <c r="A426" s="42"/>
      <c r="B426" s="42"/>
      <c r="C426" s="42"/>
      <c r="D426" s="42"/>
      <c r="E426" s="42"/>
      <c r="F426" s="42"/>
      <c r="G426" s="42"/>
      <c r="H426" s="42"/>
      <c r="I426" s="14"/>
      <c r="J426" s="15"/>
      <c r="K426" s="14"/>
      <c r="L426" s="13"/>
      <c r="M426" s="14"/>
      <c r="N426" s="15"/>
      <c r="O426" s="14"/>
      <c r="P426" s="13"/>
      <c r="Q426" s="14"/>
      <c r="R426" s="13"/>
      <c r="S426" s="24"/>
    </row>
    <row r="427" spans="1:19" ht="23.25" x14ac:dyDescent="0.35">
      <c r="A427" s="42"/>
      <c r="B427" s="42"/>
      <c r="C427" s="42"/>
      <c r="D427" s="42"/>
      <c r="E427" s="42"/>
      <c r="F427" s="42"/>
      <c r="G427" s="42"/>
      <c r="H427" s="42"/>
      <c r="I427" s="14"/>
      <c r="J427" s="15"/>
      <c r="K427" s="14"/>
      <c r="L427" s="13"/>
      <c r="M427" s="14"/>
      <c r="N427" s="15"/>
      <c r="O427" s="14"/>
      <c r="P427" s="15"/>
      <c r="Q427" s="14"/>
      <c r="R427" s="15"/>
      <c r="S427" s="24"/>
    </row>
    <row r="428" spans="1:19" ht="23.25" x14ac:dyDescent="0.35">
      <c r="A428" s="42"/>
      <c r="B428" s="42"/>
      <c r="C428" s="42"/>
      <c r="D428" s="42"/>
      <c r="E428" s="42"/>
      <c r="F428" s="42"/>
      <c r="G428" s="42"/>
      <c r="H428" s="42"/>
      <c r="I428" s="14"/>
      <c r="J428" s="15"/>
      <c r="K428" s="14"/>
      <c r="L428" s="13"/>
      <c r="M428" s="14"/>
      <c r="N428" s="15"/>
      <c r="O428" s="14"/>
      <c r="P428" s="15"/>
      <c r="Q428" s="14"/>
      <c r="R428" s="15"/>
      <c r="S428" s="24"/>
    </row>
    <row r="429" spans="1:19" ht="23.25" x14ac:dyDescent="0.35">
      <c r="A429" s="42"/>
      <c r="B429" s="42"/>
      <c r="C429" s="42"/>
      <c r="D429" s="42"/>
      <c r="E429" s="42"/>
      <c r="F429" s="42"/>
      <c r="G429" s="42"/>
      <c r="H429" s="42"/>
      <c r="I429" s="14"/>
      <c r="J429" s="15"/>
      <c r="K429" s="14"/>
      <c r="L429" s="13"/>
      <c r="M429" s="14"/>
      <c r="N429" s="15"/>
      <c r="O429" s="14"/>
      <c r="P429" s="15"/>
      <c r="Q429" s="14"/>
      <c r="R429" s="15"/>
      <c r="S429" s="24"/>
    </row>
    <row r="430" spans="1:19" ht="23.25" x14ac:dyDescent="0.35">
      <c r="A430" s="42"/>
      <c r="B430" s="42"/>
      <c r="C430" s="42"/>
      <c r="D430" s="42"/>
      <c r="E430" s="42"/>
      <c r="F430" s="42"/>
      <c r="G430" s="42"/>
      <c r="H430" s="42"/>
      <c r="I430" s="14"/>
      <c r="J430" s="15"/>
      <c r="K430" s="14"/>
      <c r="L430" s="13"/>
      <c r="M430" s="14"/>
      <c r="N430" s="15"/>
      <c r="O430" s="14"/>
      <c r="P430" s="15"/>
      <c r="Q430" s="14"/>
      <c r="R430" s="15"/>
      <c r="S430" s="24"/>
    </row>
    <row r="431" spans="1:19" ht="23.25" x14ac:dyDescent="0.35">
      <c r="A431" s="42"/>
      <c r="B431" s="42"/>
      <c r="C431" s="42"/>
      <c r="D431" s="42"/>
      <c r="E431" s="42"/>
      <c r="F431" s="42"/>
      <c r="G431" s="42"/>
      <c r="H431" s="42"/>
      <c r="I431" s="14"/>
      <c r="J431" s="15"/>
      <c r="K431" s="14"/>
      <c r="L431" s="13"/>
      <c r="M431" s="14"/>
      <c r="N431" s="15"/>
      <c r="O431" s="14"/>
      <c r="P431" s="15"/>
      <c r="Q431" s="14"/>
      <c r="R431" s="15"/>
      <c r="S431" s="24"/>
    </row>
    <row r="432" spans="1:19" ht="23.25" x14ac:dyDescent="0.35">
      <c r="A432" s="42"/>
      <c r="B432" s="42"/>
      <c r="C432" s="42"/>
      <c r="D432" s="42"/>
      <c r="E432" s="42"/>
      <c r="F432" s="42"/>
      <c r="G432" s="42"/>
      <c r="H432" s="42"/>
      <c r="I432" s="14"/>
      <c r="J432" s="15"/>
      <c r="K432" s="14"/>
      <c r="L432" s="13"/>
      <c r="M432" s="14"/>
      <c r="N432" s="15"/>
      <c r="O432" s="14"/>
      <c r="P432" s="15"/>
      <c r="Q432" s="14"/>
      <c r="R432" s="15"/>
      <c r="S432" s="24"/>
    </row>
    <row r="433" spans="1:19" ht="23.25" x14ac:dyDescent="0.35">
      <c r="A433" s="42"/>
      <c r="B433" s="42"/>
      <c r="C433" s="42"/>
      <c r="D433" s="42"/>
      <c r="E433" s="42"/>
      <c r="F433" s="42"/>
      <c r="G433" s="42"/>
      <c r="H433" s="42"/>
      <c r="I433" s="14"/>
      <c r="J433" s="15"/>
      <c r="K433" s="14"/>
      <c r="L433" s="13"/>
      <c r="M433" s="14"/>
      <c r="N433" s="15"/>
      <c r="O433" s="14"/>
      <c r="P433" s="15"/>
      <c r="Q433" s="14"/>
      <c r="R433" s="15"/>
      <c r="S433" s="24"/>
    </row>
    <row r="434" spans="1:19" ht="23.25" x14ac:dyDescent="0.35">
      <c r="A434" s="42"/>
      <c r="B434" s="42"/>
      <c r="C434" s="42"/>
      <c r="D434" s="42"/>
      <c r="E434" s="42"/>
      <c r="F434" s="42"/>
      <c r="G434" s="42"/>
      <c r="H434" s="42"/>
      <c r="I434" s="14"/>
      <c r="J434" s="15"/>
      <c r="K434" s="14"/>
      <c r="L434" s="13"/>
      <c r="M434" s="14"/>
      <c r="N434" s="15"/>
      <c r="O434" s="14"/>
      <c r="P434" s="15"/>
      <c r="Q434" s="14"/>
      <c r="R434" s="15"/>
      <c r="S434" s="24"/>
    </row>
    <row r="435" spans="1:19" ht="23.25" x14ac:dyDescent="0.35">
      <c r="A435" s="42"/>
      <c r="B435" s="42"/>
      <c r="C435" s="42"/>
      <c r="D435" s="42"/>
      <c r="E435" s="42"/>
      <c r="F435" s="42"/>
      <c r="G435" s="42"/>
      <c r="H435" s="42"/>
      <c r="I435" s="14"/>
      <c r="J435" s="15"/>
      <c r="K435" s="14"/>
      <c r="L435" s="13"/>
      <c r="M435" s="14"/>
      <c r="N435" s="15"/>
      <c r="O435" s="14"/>
      <c r="P435" s="15"/>
      <c r="Q435" s="14"/>
      <c r="R435" s="15"/>
      <c r="S435" s="24"/>
    </row>
    <row r="436" spans="1:19" ht="23.25" x14ac:dyDescent="0.35">
      <c r="A436" s="42"/>
      <c r="B436" s="42"/>
      <c r="C436" s="42"/>
      <c r="D436" s="42"/>
      <c r="E436" s="42"/>
      <c r="F436" s="42"/>
      <c r="G436" s="42"/>
      <c r="H436" s="42"/>
      <c r="I436" s="14"/>
      <c r="J436" s="15"/>
      <c r="K436" s="14"/>
      <c r="L436" s="13"/>
      <c r="M436" s="14"/>
      <c r="N436" s="15"/>
      <c r="O436" s="14"/>
      <c r="P436" s="15"/>
      <c r="Q436" s="14"/>
      <c r="R436" s="15"/>
      <c r="S436" s="24"/>
    </row>
    <row r="437" spans="1:19" ht="23.25" x14ac:dyDescent="0.35">
      <c r="A437" s="42"/>
      <c r="B437" s="42"/>
      <c r="C437" s="42"/>
      <c r="D437" s="42"/>
      <c r="E437" s="42"/>
      <c r="F437" s="42"/>
      <c r="G437" s="42"/>
      <c r="H437" s="45"/>
      <c r="I437" s="14"/>
      <c r="J437" s="14"/>
      <c r="K437" s="14"/>
      <c r="L437" s="14"/>
      <c r="M437" s="14"/>
      <c r="N437" s="14"/>
      <c r="O437" s="14"/>
      <c r="P437" s="14"/>
      <c r="Q437" s="14"/>
      <c r="R437" s="14"/>
      <c r="S437" s="24"/>
    </row>
    <row r="438" spans="1:19" ht="23.25" x14ac:dyDescent="0.35">
      <c r="A438" s="42"/>
      <c r="B438" s="42"/>
      <c r="C438" s="42"/>
      <c r="D438" s="42"/>
      <c r="E438" s="42"/>
      <c r="F438" s="42"/>
      <c r="G438" s="42"/>
      <c r="H438" s="46"/>
      <c r="I438" s="14"/>
      <c r="J438" s="14"/>
      <c r="K438" s="14"/>
      <c r="L438" s="14"/>
      <c r="M438" s="14"/>
      <c r="N438" s="14"/>
      <c r="O438" s="14"/>
      <c r="P438" s="14"/>
      <c r="Q438" s="14"/>
      <c r="R438" s="14"/>
      <c r="S438" s="24"/>
    </row>
    <row r="439" spans="1:19" ht="23.25" x14ac:dyDescent="0.35">
      <c r="A439" s="42"/>
      <c r="B439" s="42"/>
      <c r="C439" s="42"/>
      <c r="D439" s="42"/>
      <c r="E439" s="42"/>
      <c r="F439" s="42"/>
      <c r="G439" s="42"/>
      <c r="H439" s="42"/>
      <c r="I439" s="14"/>
      <c r="J439" s="14"/>
      <c r="K439" s="14"/>
      <c r="L439" s="14"/>
      <c r="M439" s="14"/>
      <c r="N439" s="14"/>
      <c r="O439" s="14"/>
      <c r="P439" s="14"/>
      <c r="Q439" s="14"/>
      <c r="R439" s="14"/>
      <c r="S439" s="24"/>
    </row>
    <row r="440" spans="1:19" ht="23.25" x14ac:dyDescent="0.35">
      <c r="A440" s="42"/>
      <c r="B440" s="42"/>
      <c r="C440" s="42"/>
      <c r="D440" s="42"/>
      <c r="E440" s="42"/>
      <c r="F440" s="42"/>
      <c r="G440" s="42"/>
      <c r="H440" s="42"/>
      <c r="I440" s="14"/>
      <c r="J440" s="14"/>
      <c r="K440" s="14"/>
      <c r="L440" s="14"/>
      <c r="M440" s="14"/>
      <c r="N440" s="14"/>
      <c r="O440" s="14"/>
      <c r="P440" s="14"/>
      <c r="Q440" s="14"/>
      <c r="R440" s="14"/>
      <c r="S440" s="24"/>
    </row>
    <row r="441" spans="1:19" ht="23.25" x14ac:dyDescent="0.35">
      <c r="A441" s="42"/>
      <c r="B441" s="42"/>
      <c r="C441" s="42"/>
      <c r="D441" s="42"/>
      <c r="E441" s="42"/>
      <c r="F441" s="42"/>
      <c r="G441" s="42"/>
      <c r="H441" s="42"/>
      <c r="I441" s="14"/>
      <c r="J441" s="14"/>
      <c r="K441" s="14"/>
      <c r="L441" s="14"/>
      <c r="M441" s="14"/>
      <c r="N441" s="14"/>
      <c r="O441" s="14"/>
      <c r="P441" s="14"/>
      <c r="Q441" s="14"/>
      <c r="R441" s="14"/>
      <c r="S441" s="24"/>
    </row>
    <row r="442" spans="1:19" ht="23.25" x14ac:dyDescent="0.35">
      <c r="A442" s="42"/>
      <c r="B442" s="42"/>
      <c r="C442" s="42"/>
      <c r="D442" s="42"/>
      <c r="E442" s="42"/>
      <c r="F442" s="42"/>
      <c r="G442" s="42"/>
      <c r="H442" s="42"/>
      <c r="I442" s="14"/>
      <c r="J442" s="14"/>
      <c r="K442" s="14"/>
      <c r="L442" s="14"/>
      <c r="M442" s="14"/>
      <c r="N442" s="14"/>
      <c r="O442" s="14"/>
      <c r="P442" s="14"/>
      <c r="Q442" s="14"/>
      <c r="R442" s="14"/>
      <c r="S442" s="24"/>
    </row>
    <row r="443" spans="1:19" ht="23.25" x14ac:dyDescent="0.35">
      <c r="A443" s="42"/>
      <c r="B443" s="42"/>
      <c r="C443" s="42"/>
      <c r="D443" s="42"/>
      <c r="E443" s="42"/>
      <c r="F443" s="42"/>
      <c r="G443" s="42"/>
      <c r="H443" s="42"/>
      <c r="I443" s="14"/>
      <c r="J443" s="14"/>
      <c r="K443" s="14"/>
      <c r="L443" s="14"/>
      <c r="M443" s="14"/>
      <c r="N443" s="14"/>
      <c r="O443" s="14"/>
      <c r="P443" s="14"/>
      <c r="Q443" s="14"/>
      <c r="R443" s="14"/>
      <c r="S443" s="24"/>
    </row>
    <row r="444" spans="1:19" ht="23.25" x14ac:dyDescent="0.35">
      <c r="A444" s="42"/>
      <c r="B444" s="42"/>
      <c r="C444" s="42"/>
      <c r="D444" s="42"/>
      <c r="E444" s="42"/>
      <c r="F444" s="42"/>
      <c r="G444" s="42"/>
      <c r="H444" s="42"/>
      <c r="I444" s="14"/>
      <c r="J444" s="14"/>
      <c r="K444" s="14"/>
      <c r="L444" s="14"/>
      <c r="M444" s="14"/>
      <c r="N444" s="14"/>
      <c r="O444" s="14"/>
      <c r="P444" s="14"/>
      <c r="Q444" s="14"/>
      <c r="R444" s="14"/>
      <c r="S444" s="24"/>
    </row>
    <row r="445" spans="1:19" ht="23.25" x14ac:dyDescent="0.35">
      <c r="A445" s="42"/>
      <c r="B445" s="42"/>
      <c r="C445" s="42"/>
      <c r="D445" s="42"/>
      <c r="E445" s="42"/>
      <c r="F445" s="42"/>
      <c r="G445" s="42"/>
      <c r="H445" s="42"/>
      <c r="I445" s="14"/>
      <c r="J445" s="14"/>
      <c r="K445" s="14"/>
      <c r="L445" s="14"/>
      <c r="M445" s="14"/>
      <c r="N445" s="14"/>
      <c r="O445" s="14"/>
      <c r="P445" s="14"/>
      <c r="Q445" s="14"/>
      <c r="R445" s="14"/>
      <c r="S445" s="24"/>
    </row>
    <row r="446" spans="1:19" ht="23.25" x14ac:dyDescent="0.35">
      <c r="M446" s="14"/>
    </row>
    <row r="447" spans="1:19" ht="23.25" x14ac:dyDescent="0.35">
      <c r="M447" s="14"/>
    </row>
    <row r="448" spans="1:19" ht="23.25" x14ac:dyDescent="0.35">
      <c r="M448" s="14"/>
    </row>
    <row r="449" spans="13:13" ht="23.25" x14ac:dyDescent="0.35">
      <c r="M449" s="14"/>
    </row>
    <row r="450" spans="13:13" ht="23.25" x14ac:dyDescent="0.35">
      <c r="M450" s="14"/>
    </row>
    <row r="451" spans="13:13" ht="23.25" x14ac:dyDescent="0.35">
      <c r="M451" s="14"/>
    </row>
    <row r="452" spans="13:13" ht="23.25" x14ac:dyDescent="0.35">
      <c r="M452" s="14"/>
    </row>
    <row r="453" spans="13:13" ht="23.25" x14ac:dyDescent="0.35">
      <c r="M453" s="14"/>
    </row>
    <row r="454" spans="13:13" ht="23.25" x14ac:dyDescent="0.35">
      <c r="M454" s="14"/>
    </row>
    <row r="455" spans="13:13" ht="23.25" x14ac:dyDescent="0.35">
      <c r="M455" s="14"/>
    </row>
    <row r="456" spans="13:13" ht="23.25" x14ac:dyDescent="0.35">
      <c r="M456" s="14"/>
    </row>
    <row r="457" spans="13:13" ht="23.25" x14ac:dyDescent="0.35">
      <c r="M457" s="14"/>
    </row>
    <row r="458" spans="13:13" ht="23.25" x14ac:dyDescent="0.35">
      <c r="M458" s="14"/>
    </row>
    <row r="459" spans="13:13" ht="23.25" x14ac:dyDescent="0.35">
      <c r="M459" s="14"/>
    </row>
    <row r="460" spans="13:13" ht="23.25" x14ac:dyDescent="0.35">
      <c r="M460" s="14"/>
    </row>
    <row r="461" spans="13:13" ht="23.25" x14ac:dyDescent="0.35">
      <c r="M461" s="14"/>
    </row>
    <row r="462" spans="13:13" ht="23.25" x14ac:dyDescent="0.35">
      <c r="M462" s="14"/>
    </row>
    <row r="463" spans="13:13" ht="23.25" x14ac:dyDescent="0.35">
      <c r="M463" s="14"/>
    </row>
    <row r="464" spans="13:13" ht="23.25" x14ac:dyDescent="0.35">
      <c r="M464" s="14"/>
    </row>
    <row r="465" spans="13:13" ht="23.25" x14ac:dyDescent="0.35">
      <c r="M465" s="14"/>
    </row>
    <row r="466" spans="13:13" ht="23.25" x14ac:dyDescent="0.35">
      <c r="M466" s="14"/>
    </row>
    <row r="467" spans="13:13" ht="23.25" x14ac:dyDescent="0.35">
      <c r="M467" s="14"/>
    </row>
    <row r="468" spans="13:13" ht="23.25" x14ac:dyDescent="0.35">
      <c r="M468" s="14"/>
    </row>
    <row r="469" spans="13:13" ht="23.25" x14ac:dyDescent="0.35">
      <c r="M469" s="14"/>
    </row>
    <row r="470" spans="13:13" ht="23.25" x14ac:dyDescent="0.35">
      <c r="M470" s="14"/>
    </row>
    <row r="471" spans="13:13" ht="23.25" x14ac:dyDescent="0.35">
      <c r="M471" s="14"/>
    </row>
    <row r="472" spans="13:13" ht="23.25" x14ac:dyDescent="0.35">
      <c r="M472" s="14"/>
    </row>
    <row r="473" spans="13:13" ht="23.25" x14ac:dyDescent="0.35">
      <c r="M473" s="14"/>
    </row>
    <row r="474" spans="13:13" ht="23.25" x14ac:dyDescent="0.35">
      <c r="M474" s="14"/>
    </row>
    <row r="475" spans="13:13" ht="23.25" x14ac:dyDescent="0.35">
      <c r="M475" s="14"/>
    </row>
    <row r="476" spans="13:13" ht="23.25" x14ac:dyDescent="0.35">
      <c r="M476" s="14"/>
    </row>
    <row r="477" spans="13:13" ht="23.25" x14ac:dyDescent="0.35">
      <c r="M477" s="14"/>
    </row>
    <row r="478" spans="13:13" ht="23.25" x14ac:dyDescent="0.35">
      <c r="M478" s="14"/>
    </row>
    <row r="479" spans="13:13" ht="23.25" x14ac:dyDescent="0.35">
      <c r="M479" s="14"/>
    </row>
    <row r="480" spans="13:13" ht="23.25" x14ac:dyDescent="0.35">
      <c r="M480" s="14"/>
    </row>
    <row r="481" spans="13:13" ht="23.25" x14ac:dyDescent="0.35">
      <c r="M481" s="14"/>
    </row>
    <row r="482" spans="13:13" ht="23.25" x14ac:dyDescent="0.35">
      <c r="M482" s="14"/>
    </row>
    <row r="483" spans="13:13" ht="23.25" x14ac:dyDescent="0.35">
      <c r="M483" s="14"/>
    </row>
    <row r="484" spans="13:13" ht="23.25" x14ac:dyDescent="0.35">
      <c r="M484" s="14"/>
    </row>
    <row r="485" spans="13:13" ht="23.25" x14ac:dyDescent="0.35">
      <c r="M485" s="14"/>
    </row>
    <row r="486" spans="13:13" ht="23.25" x14ac:dyDescent="0.35">
      <c r="M486" s="14"/>
    </row>
    <row r="487" spans="13:13" ht="23.25" x14ac:dyDescent="0.35">
      <c r="M487" s="14"/>
    </row>
    <row r="488" spans="13:13" ht="23.25" x14ac:dyDescent="0.35">
      <c r="M488" s="14"/>
    </row>
    <row r="489" spans="13:13" ht="23.25" x14ac:dyDescent="0.35">
      <c r="M489" s="14"/>
    </row>
    <row r="490" spans="13:13" ht="23.25" x14ac:dyDescent="0.35">
      <c r="M490" s="14"/>
    </row>
    <row r="491" spans="13:13" ht="23.25" x14ac:dyDescent="0.35">
      <c r="M491" s="14"/>
    </row>
    <row r="492" spans="13:13" ht="23.25" x14ac:dyDescent="0.35">
      <c r="M492" s="14"/>
    </row>
    <row r="493" spans="13:13" ht="23.25" x14ac:dyDescent="0.35">
      <c r="M493" s="14"/>
    </row>
    <row r="494" spans="13:13" ht="23.25" x14ac:dyDescent="0.35">
      <c r="M494" s="14"/>
    </row>
    <row r="495" spans="13:13" ht="23.25" x14ac:dyDescent="0.35">
      <c r="M495" s="14"/>
    </row>
    <row r="496" spans="13:13" ht="23.25" x14ac:dyDescent="0.35">
      <c r="M496" s="14"/>
    </row>
    <row r="497" spans="13:13" ht="23.25" x14ac:dyDescent="0.35">
      <c r="M497" s="14"/>
    </row>
    <row r="498" spans="13:13" ht="23.25" x14ac:dyDescent="0.35">
      <c r="M498" s="14"/>
    </row>
    <row r="499" spans="13:13" ht="23.25" x14ac:dyDescent="0.35">
      <c r="M499" s="14"/>
    </row>
    <row r="500" spans="13:13" ht="23.25" x14ac:dyDescent="0.35">
      <c r="M500" s="14"/>
    </row>
    <row r="501" spans="13:13" ht="23.25" x14ac:dyDescent="0.35">
      <c r="M501" s="14"/>
    </row>
    <row r="502" spans="13:13" ht="23.25" x14ac:dyDescent="0.35">
      <c r="M502" s="14"/>
    </row>
    <row r="503" spans="13:13" ht="23.25" x14ac:dyDescent="0.35">
      <c r="M503" s="14"/>
    </row>
    <row r="504" spans="13:13" ht="23.25" x14ac:dyDescent="0.35">
      <c r="M504" s="14"/>
    </row>
    <row r="505" spans="13:13" ht="23.25" x14ac:dyDescent="0.35">
      <c r="M505" s="14"/>
    </row>
    <row r="506" spans="13:13" ht="23.25" x14ac:dyDescent="0.35">
      <c r="M506" s="14"/>
    </row>
    <row r="507" spans="13:13" ht="23.25" x14ac:dyDescent="0.35">
      <c r="M507" s="14"/>
    </row>
    <row r="508" spans="13:13" ht="23.25" x14ac:dyDescent="0.35">
      <c r="M508" s="14"/>
    </row>
    <row r="509" spans="13:13" ht="23.25" x14ac:dyDescent="0.35">
      <c r="M509" s="14"/>
    </row>
    <row r="510" spans="13:13" ht="23.25" x14ac:dyDescent="0.35">
      <c r="M510" s="14"/>
    </row>
    <row r="511" spans="13:13" ht="23.25" x14ac:dyDescent="0.35">
      <c r="M511" s="14"/>
    </row>
    <row r="512" spans="13:13" ht="23.25" x14ac:dyDescent="0.35">
      <c r="M512" s="14"/>
    </row>
    <row r="513" spans="13:13" ht="23.25" x14ac:dyDescent="0.35">
      <c r="M513" s="14"/>
    </row>
    <row r="514" spans="13:13" ht="23.25" x14ac:dyDescent="0.35">
      <c r="M514" s="14"/>
    </row>
    <row r="515" spans="13:13" ht="23.25" x14ac:dyDescent="0.35">
      <c r="M515" s="14"/>
    </row>
    <row r="516" spans="13:13" ht="23.25" x14ac:dyDescent="0.35">
      <c r="M516" s="14"/>
    </row>
    <row r="517" spans="13:13" ht="23.25" x14ac:dyDescent="0.35">
      <c r="M517" s="14"/>
    </row>
    <row r="518" spans="13:13" ht="23.25" x14ac:dyDescent="0.35">
      <c r="M518" s="14"/>
    </row>
    <row r="519" spans="13:13" ht="23.25" x14ac:dyDescent="0.35">
      <c r="M519" s="14"/>
    </row>
    <row r="520" spans="13:13" ht="23.25" x14ac:dyDescent="0.35">
      <c r="M520" s="14"/>
    </row>
    <row r="521" spans="13:13" ht="23.25" x14ac:dyDescent="0.35">
      <c r="M521" s="14"/>
    </row>
    <row r="522" spans="13:13" ht="23.25" x14ac:dyDescent="0.35">
      <c r="M522" s="14"/>
    </row>
    <row r="523" spans="13:13" ht="23.25" x14ac:dyDescent="0.35">
      <c r="M523" s="14"/>
    </row>
    <row r="524" spans="13:13" ht="23.25" x14ac:dyDescent="0.35">
      <c r="M524" s="14"/>
    </row>
    <row r="525" spans="13:13" ht="23.25" x14ac:dyDescent="0.35">
      <c r="M525" s="14"/>
    </row>
    <row r="526" spans="13:13" ht="23.25" x14ac:dyDescent="0.35">
      <c r="M526" s="14"/>
    </row>
    <row r="527" spans="13:13" ht="23.25" x14ac:dyDescent="0.35">
      <c r="M527" s="14"/>
    </row>
    <row r="528" spans="13:13" ht="23.25" x14ac:dyDescent="0.35">
      <c r="M528" s="14"/>
    </row>
    <row r="529" spans="13:13" ht="23.25" x14ac:dyDescent="0.35">
      <c r="M529" s="14"/>
    </row>
    <row r="530" spans="13:13" ht="23.25" x14ac:dyDescent="0.35">
      <c r="M530" s="14"/>
    </row>
    <row r="531" spans="13:13" ht="23.25" x14ac:dyDescent="0.35">
      <c r="M531" s="14"/>
    </row>
    <row r="532" spans="13:13" ht="23.25" x14ac:dyDescent="0.35">
      <c r="M532" s="14"/>
    </row>
    <row r="533" spans="13:13" ht="23.25" x14ac:dyDescent="0.35">
      <c r="M533" s="14"/>
    </row>
    <row r="534" spans="13:13" ht="23.25" x14ac:dyDescent="0.35">
      <c r="M534" s="14"/>
    </row>
    <row r="535" spans="13:13" ht="23.25" x14ac:dyDescent="0.35">
      <c r="M535" s="14"/>
    </row>
    <row r="536" spans="13:13" ht="23.25" x14ac:dyDescent="0.35">
      <c r="M536" s="14"/>
    </row>
    <row r="537" spans="13:13" ht="23.25" x14ac:dyDescent="0.35">
      <c r="M537" s="14"/>
    </row>
    <row r="538" spans="13:13" ht="23.25" x14ac:dyDescent="0.35">
      <c r="M538" s="14"/>
    </row>
    <row r="539" spans="13:13" ht="23.25" x14ac:dyDescent="0.35">
      <c r="M539" s="14"/>
    </row>
    <row r="540" spans="13:13" ht="23.25" x14ac:dyDescent="0.35">
      <c r="M540" s="14"/>
    </row>
    <row r="541" spans="13:13" ht="23.25" x14ac:dyDescent="0.35">
      <c r="M541" s="14"/>
    </row>
    <row r="542" spans="13:13" ht="23.25" x14ac:dyDescent="0.35">
      <c r="M542" s="14"/>
    </row>
    <row r="543" spans="13:13" ht="23.25" x14ac:dyDescent="0.35">
      <c r="M543" s="14"/>
    </row>
    <row r="544" spans="13:13" ht="23.25" x14ac:dyDescent="0.35">
      <c r="M544" s="14"/>
    </row>
    <row r="545" spans="13:13" ht="23.25" x14ac:dyDescent="0.35">
      <c r="M545" s="14"/>
    </row>
    <row r="546" spans="13:13" ht="23.25" x14ac:dyDescent="0.35">
      <c r="M546" s="14"/>
    </row>
    <row r="547" spans="13:13" ht="23.25" x14ac:dyDescent="0.35">
      <c r="M547" s="14"/>
    </row>
    <row r="548" spans="13:13" ht="23.25" x14ac:dyDescent="0.35">
      <c r="M548" s="14"/>
    </row>
    <row r="549" spans="13:13" ht="23.25" x14ac:dyDescent="0.35">
      <c r="M549" s="14"/>
    </row>
    <row r="550" spans="13:13" ht="23.25" x14ac:dyDescent="0.35">
      <c r="M550" s="14"/>
    </row>
    <row r="551" spans="13:13" ht="23.25" x14ac:dyDescent="0.35">
      <c r="M551" s="14"/>
    </row>
    <row r="552" spans="13:13" ht="23.25" x14ac:dyDescent="0.35">
      <c r="M552" s="14"/>
    </row>
    <row r="553" spans="13:13" ht="23.25" x14ac:dyDescent="0.35">
      <c r="M553" s="14"/>
    </row>
    <row r="554" spans="13:13" ht="23.25" x14ac:dyDescent="0.35">
      <c r="M554" s="14"/>
    </row>
    <row r="555" spans="13:13" ht="23.25" x14ac:dyDescent="0.35">
      <c r="M555" s="14"/>
    </row>
    <row r="556" spans="13:13" ht="23.25" x14ac:dyDescent="0.35">
      <c r="M556" s="14"/>
    </row>
    <row r="557" spans="13:13" ht="23.25" x14ac:dyDescent="0.35">
      <c r="M557" s="14"/>
    </row>
    <row r="558" spans="13:13" ht="23.25" x14ac:dyDescent="0.35">
      <c r="M558" s="14"/>
    </row>
    <row r="559" spans="13:13" ht="23.25" x14ac:dyDescent="0.35">
      <c r="M559" s="14"/>
    </row>
    <row r="560" spans="13:13" ht="23.25" x14ac:dyDescent="0.35">
      <c r="M560" s="14"/>
    </row>
    <row r="561" spans="13:13" ht="23.25" x14ac:dyDescent="0.35">
      <c r="M561" s="14"/>
    </row>
    <row r="562" spans="13:13" ht="23.25" x14ac:dyDescent="0.35">
      <c r="M562" s="14"/>
    </row>
    <row r="563" spans="13:13" ht="23.25" x14ac:dyDescent="0.35">
      <c r="M563" s="14"/>
    </row>
    <row r="564" spans="13:13" ht="23.25" x14ac:dyDescent="0.35">
      <c r="M564" s="14"/>
    </row>
    <row r="565" spans="13:13" ht="23.25" x14ac:dyDescent="0.35">
      <c r="M565" s="14"/>
    </row>
    <row r="566" spans="13:13" ht="23.25" x14ac:dyDescent="0.35">
      <c r="M566" s="14"/>
    </row>
    <row r="567" spans="13:13" ht="23.25" x14ac:dyDescent="0.35">
      <c r="M567" s="14"/>
    </row>
    <row r="568" spans="13:13" ht="23.25" x14ac:dyDescent="0.35">
      <c r="M568" s="14"/>
    </row>
    <row r="569" spans="13:13" ht="23.25" x14ac:dyDescent="0.35">
      <c r="M569" s="14"/>
    </row>
    <row r="570" spans="13:13" ht="23.25" x14ac:dyDescent="0.35">
      <c r="M570" s="14"/>
    </row>
    <row r="571" spans="13:13" ht="23.25" x14ac:dyDescent="0.35">
      <c r="M571" s="14"/>
    </row>
    <row r="572" spans="13:13" ht="23.25" x14ac:dyDescent="0.35">
      <c r="M572" s="14"/>
    </row>
    <row r="573" spans="13:13" ht="23.25" x14ac:dyDescent="0.35">
      <c r="M573" s="14"/>
    </row>
    <row r="574" spans="13:13" ht="23.25" x14ac:dyDescent="0.35">
      <c r="M574" s="14"/>
    </row>
    <row r="575" spans="13:13" ht="23.25" x14ac:dyDescent="0.35">
      <c r="M575" s="14"/>
    </row>
    <row r="576" spans="13:13" ht="23.25" x14ac:dyDescent="0.35">
      <c r="M576" s="14"/>
    </row>
    <row r="577" spans="13:13" ht="23.25" x14ac:dyDescent="0.35">
      <c r="M577" s="14"/>
    </row>
    <row r="578" spans="13:13" ht="23.25" x14ac:dyDescent="0.35">
      <c r="M578" s="14"/>
    </row>
    <row r="579" spans="13:13" ht="23.25" x14ac:dyDescent="0.35">
      <c r="M579" s="14"/>
    </row>
    <row r="580" spans="13:13" ht="23.25" x14ac:dyDescent="0.35">
      <c r="M580" s="14"/>
    </row>
    <row r="581" spans="13:13" ht="23.25" x14ac:dyDescent="0.35">
      <c r="M581" s="14"/>
    </row>
    <row r="582" spans="13:13" ht="23.25" x14ac:dyDescent="0.35">
      <c r="M582" s="14"/>
    </row>
    <row r="583" spans="13:13" ht="23.25" x14ac:dyDescent="0.35">
      <c r="M583" s="14"/>
    </row>
    <row r="584" spans="13:13" ht="23.25" x14ac:dyDescent="0.35">
      <c r="M584" s="14"/>
    </row>
    <row r="585" spans="13:13" ht="23.25" x14ac:dyDescent="0.35">
      <c r="M585" s="14"/>
    </row>
    <row r="586" spans="13:13" ht="23.25" x14ac:dyDescent="0.35">
      <c r="M586" s="14"/>
    </row>
    <row r="587" spans="13:13" ht="23.25" x14ac:dyDescent="0.35">
      <c r="M587" s="14"/>
    </row>
    <row r="588" spans="13:13" ht="23.25" x14ac:dyDescent="0.35">
      <c r="M588" s="14"/>
    </row>
    <row r="589" spans="13:13" ht="23.25" x14ac:dyDescent="0.35">
      <c r="M589" s="14"/>
    </row>
    <row r="590" spans="13:13" ht="23.25" x14ac:dyDescent="0.35">
      <c r="M590" s="14"/>
    </row>
    <row r="591" spans="13:13" ht="23.25" x14ac:dyDescent="0.35">
      <c r="M591" s="14"/>
    </row>
    <row r="592" spans="13:13" ht="23.25" x14ac:dyDescent="0.35">
      <c r="M592" s="14"/>
    </row>
    <row r="593" spans="13:13" ht="23.25" x14ac:dyDescent="0.35">
      <c r="M593" s="14"/>
    </row>
    <row r="594" spans="13:13" ht="23.25" x14ac:dyDescent="0.35">
      <c r="M594" s="14"/>
    </row>
    <row r="595" spans="13:13" ht="23.25" x14ac:dyDescent="0.35">
      <c r="M595" s="14"/>
    </row>
    <row r="596" spans="13:13" ht="23.25" x14ac:dyDescent="0.35">
      <c r="M596" s="14"/>
    </row>
    <row r="597" spans="13:13" ht="23.25" x14ac:dyDescent="0.35">
      <c r="M597" s="14"/>
    </row>
    <row r="598" spans="13:13" ht="23.25" x14ac:dyDescent="0.35">
      <c r="M598" s="14"/>
    </row>
    <row r="599" spans="13:13" ht="23.25" x14ac:dyDescent="0.35">
      <c r="M599" s="14"/>
    </row>
    <row r="600" spans="13:13" ht="23.25" x14ac:dyDescent="0.35">
      <c r="M600" s="14"/>
    </row>
    <row r="601" spans="13:13" ht="23.25" x14ac:dyDescent="0.35">
      <c r="M601" s="14"/>
    </row>
    <row r="602" spans="13:13" ht="23.25" x14ac:dyDescent="0.35">
      <c r="M602" s="14"/>
    </row>
    <row r="603" spans="13:13" ht="23.25" x14ac:dyDescent="0.35">
      <c r="M603" s="14"/>
    </row>
    <row r="604" spans="13:13" ht="23.25" x14ac:dyDescent="0.35">
      <c r="M604" s="14"/>
    </row>
    <row r="605" spans="13:13" ht="23.25" x14ac:dyDescent="0.35">
      <c r="M605" s="14"/>
    </row>
    <row r="606" spans="13:13" ht="23.25" x14ac:dyDescent="0.35">
      <c r="M606" s="14"/>
    </row>
    <row r="607" spans="13:13" ht="23.25" x14ac:dyDescent="0.35">
      <c r="M607" s="14"/>
    </row>
    <row r="608" spans="13:13" ht="23.25" x14ac:dyDescent="0.35">
      <c r="M608" s="14"/>
    </row>
    <row r="609" spans="13:13" ht="23.25" x14ac:dyDescent="0.35">
      <c r="M609" s="14"/>
    </row>
    <row r="610" spans="13:13" ht="23.25" x14ac:dyDescent="0.35">
      <c r="M610" s="14"/>
    </row>
    <row r="611" spans="13:13" ht="23.25" x14ac:dyDescent="0.35">
      <c r="M611" s="14"/>
    </row>
    <row r="612" spans="13:13" ht="23.25" x14ac:dyDescent="0.35">
      <c r="M612" s="14"/>
    </row>
    <row r="613" spans="13:13" ht="23.25" x14ac:dyDescent="0.35">
      <c r="M613" s="14"/>
    </row>
    <row r="614" spans="13:13" ht="23.25" x14ac:dyDescent="0.35">
      <c r="M614" s="14"/>
    </row>
    <row r="615" spans="13:13" ht="23.25" x14ac:dyDescent="0.35">
      <c r="M615" s="14"/>
    </row>
    <row r="616" spans="13:13" ht="23.25" x14ac:dyDescent="0.35">
      <c r="M616" s="14"/>
    </row>
    <row r="617" spans="13:13" ht="23.25" x14ac:dyDescent="0.35">
      <c r="M617" s="14"/>
    </row>
    <row r="618" spans="13:13" ht="23.25" x14ac:dyDescent="0.35">
      <c r="M618" s="14"/>
    </row>
    <row r="619" spans="13:13" ht="23.25" x14ac:dyDescent="0.35">
      <c r="M619" s="14"/>
    </row>
    <row r="620" spans="13:13" ht="23.25" x14ac:dyDescent="0.35">
      <c r="M620" s="14"/>
    </row>
    <row r="621" spans="13:13" ht="23.25" x14ac:dyDescent="0.35">
      <c r="M621" s="14"/>
    </row>
    <row r="622" spans="13:13" ht="23.25" x14ac:dyDescent="0.35">
      <c r="M622" s="14"/>
    </row>
    <row r="623" spans="13:13" ht="23.25" x14ac:dyDescent="0.35">
      <c r="M623" s="14"/>
    </row>
    <row r="624" spans="13:13" ht="23.25" x14ac:dyDescent="0.35">
      <c r="M624" s="14"/>
    </row>
    <row r="625" spans="13:13" ht="23.25" x14ac:dyDescent="0.35">
      <c r="M625" s="14"/>
    </row>
    <row r="626" spans="13:13" ht="23.25" x14ac:dyDescent="0.35">
      <c r="M626" s="14"/>
    </row>
    <row r="627" spans="13:13" ht="23.25" x14ac:dyDescent="0.35">
      <c r="M627" s="14"/>
    </row>
    <row r="628" spans="13:13" ht="23.25" x14ac:dyDescent="0.35">
      <c r="M628" s="14"/>
    </row>
    <row r="629" spans="13:13" ht="23.25" x14ac:dyDescent="0.35">
      <c r="M629" s="14"/>
    </row>
    <row r="630" spans="13:13" ht="23.25" x14ac:dyDescent="0.35">
      <c r="M630" s="14"/>
    </row>
    <row r="631" spans="13:13" ht="23.25" x14ac:dyDescent="0.35">
      <c r="M631" s="14"/>
    </row>
    <row r="632" spans="13:13" ht="23.25" x14ac:dyDescent="0.35">
      <c r="M632" s="14"/>
    </row>
    <row r="633" spans="13:13" ht="23.25" x14ac:dyDescent="0.35">
      <c r="M633" s="14"/>
    </row>
    <row r="634" spans="13:13" ht="23.25" x14ac:dyDescent="0.35">
      <c r="M634" s="14"/>
    </row>
    <row r="635" spans="13:13" ht="23.25" x14ac:dyDescent="0.35">
      <c r="M635" s="14"/>
    </row>
    <row r="636" spans="13:13" ht="23.25" x14ac:dyDescent="0.35">
      <c r="M636" s="14"/>
    </row>
    <row r="637" spans="13:13" ht="23.25" x14ac:dyDescent="0.35">
      <c r="M637" s="14"/>
    </row>
    <row r="638" spans="13:13" ht="23.25" x14ac:dyDescent="0.35">
      <c r="M638" s="14"/>
    </row>
    <row r="639" spans="13:13" ht="23.25" x14ac:dyDescent="0.35">
      <c r="M639" s="14"/>
    </row>
    <row r="640" spans="13:13" ht="23.25" x14ac:dyDescent="0.35">
      <c r="M640" s="14"/>
    </row>
    <row r="641" spans="13:13" ht="23.25" x14ac:dyDescent="0.35">
      <c r="M641" s="14"/>
    </row>
    <row r="642" spans="13:13" ht="23.25" x14ac:dyDescent="0.35">
      <c r="M642" s="14"/>
    </row>
    <row r="643" spans="13:13" ht="23.25" x14ac:dyDescent="0.35">
      <c r="M643" s="14"/>
    </row>
    <row r="644" spans="13:13" ht="23.25" x14ac:dyDescent="0.35">
      <c r="M644" s="14"/>
    </row>
    <row r="645" spans="13:13" ht="23.25" x14ac:dyDescent="0.35">
      <c r="M645" s="14"/>
    </row>
    <row r="646" spans="13:13" ht="23.25" x14ac:dyDescent="0.35">
      <c r="M646" s="14"/>
    </row>
    <row r="647" spans="13:13" ht="23.25" x14ac:dyDescent="0.35">
      <c r="M647" s="14"/>
    </row>
    <row r="648" spans="13:13" ht="23.25" x14ac:dyDescent="0.35">
      <c r="M648" s="14"/>
    </row>
    <row r="649" spans="13:13" ht="23.25" x14ac:dyDescent="0.35">
      <c r="M649" s="14"/>
    </row>
    <row r="650" spans="13:13" ht="23.25" x14ac:dyDescent="0.35">
      <c r="M650" s="14"/>
    </row>
    <row r="651" spans="13:13" ht="23.25" x14ac:dyDescent="0.35">
      <c r="M651" s="14"/>
    </row>
    <row r="652" spans="13:13" ht="23.25" x14ac:dyDescent="0.35">
      <c r="M652" s="14"/>
    </row>
    <row r="653" spans="13:13" ht="23.25" x14ac:dyDescent="0.35">
      <c r="M653" s="14"/>
    </row>
    <row r="654" spans="13:13" ht="23.25" x14ac:dyDescent="0.35">
      <c r="M654" s="14"/>
    </row>
    <row r="655" spans="13:13" ht="23.25" x14ac:dyDescent="0.35">
      <c r="M655" s="14"/>
    </row>
    <row r="656" spans="13:13" ht="23.25" x14ac:dyDescent="0.35">
      <c r="M656" s="14"/>
    </row>
    <row r="657" spans="13:13" ht="23.25" x14ac:dyDescent="0.35">
      <c r="M657" s="14"/>
    </row>
    <row r="658" spans="13:13" ht="23.25" x14ac:dyDescent="0.35">
      <c r="M658" s="14"/>
    </row>
    <row r="659" spans="13:13" ht="23.25" x14ac:dyDescent="0.35">
      <c r="M659" s="14"/>
    </row>
    <row r="660" spans="13:13" ht="23.25" x14ac:dyDescent="0.35">
      <c r="M660" s="14"/>
    </row>
    <row r="661" spans="13:13" ht="23.25" x14ac:dyDescent="0.35">
      <c r="M661" s="14"/>
    </row>
    <row r="662" spans="13:13" ht="23.25" x14ac:dyDescent="0.35">
      <c r="M662" s="14"/>
    </row>
    <row r="663" spans="13:13" ht="23.25" x14ac:dyDescent="0.35">
      <c r="M663" s="14"/>
    </row>
    <row r="664" spans="13:13" ht="23.25" x14ac:dyDescent="0.35">
      <c r="M664" s="14"/>
    </row>
    <row r="665" spans="13:13" ht="23.25" x14ac:dyDescent="0.35">
      <c r="M665" s="14"/>
    </row>
    <row r="666" spans="13:13" ht="23.25" x14ac:dyDescent="0.35">
      <c r="M666" s="14"/>
    </row>
    <row r="667" spans="13:13" ht="23.25" x14ac:dyDescent="0.35">
      <c r="M667" s="14"/>
    </row>
    <row r="668" spans="13:13" ht="23.25" x14ac:dyDescent="0.35">
      <c r="M668" s="14"/>
    </row>
    <row r="669" spans="13:13" ht="23.25" x14ac:dyDescent="0.35">
      <c r="M669" s="14"/>
    </row>
    <row r="670" spans="13:13" ht="23.25" x14ac:dyDescent="0.35">
      <c r="M670" s="14"/>
    </row>
    <row r="671" spans="13:13" ht="23.25" x14ac:dyDescent="0.35">
      <c r="M671" s="14"/>
    </row>
    <row r="672" spans="13:13" ht="23.25" x14ac:dyDescent="0.35">
      <c r="M672" s="14"/>
    </row>
    <row r="673" spans="13:13" ht="23.25" x14ac:dyDescent="0.35">
      <c r="M673" s="14"/>
    </row>
    <row r="674" spans="13:13" ht="23.25" x14ac:dyDescent="0.35">
      <c r="M674" s="14"/>
    </row>
    <row r="675" spans="13:13" ht="23.25" x14ac:dyDescent="0.35">
      <c r="M675" s="14"/>
    </row>
    <row r="676" spans="13:13" ht="23.25" x14ac:dyDescent="0.35">
      <c r="M676" s="14"/>
    </row>
    <row r="677" spans="13:13" ht="23.25" x14ac:dyDescent="0.35">
      <c r="M677" s="14"/>
    </row>
    <row r="678" spans="13:13" ht="23.25" x14ac:dyDescent="0.35">
      <c r="M678" s="14"/>
    </row>
    <row r="679" spans="13:13" ht="23.25" x14ac:dyDescent="0.35">
      <c r="M679" s="14"/>
    </row>
    <row r="680" spans="13:13" ht="23.25" x14ac:dyDescent="0.35">
      <c r="M680" s="14"/>
    </row>
    <row r="681" spans="13:13" ht="23.25" x14ac:dyDescent="0.35">
      <c r="M681" s="14"/>
    </row>
    <row r="682" spans="13:13" ht="23.25" x14ac:dyDescent="0.35">
      <c r="M682" s="14"/>
    </row>
    <row r="683" spans="13:13" ht="23.25" x14ac:dyDescent="0.35">
      <c r="M683" s="14"/>
    </row>
    <row r="684" spans="13:13" ht="23.25" x14ac:dyDescent="0.35">
      <c r="M684" s="14"/>
    </row>
    <row r="685" spans="13:13" ht="23.25" x14ac:dyDescent="0.35">
      <c r="M685" s="14"/>
    </row>
    <row r="686" spans="13:13" ht="23.25" x14ac:dyDescent="0.35">
      <c r="M686" s="14"/>
    </row>
    <row r="687" spans="13:13" ht="23.25" x14ac:dyDescent="0.35">
      <c r="M687" s="14"/>
    </row>
    <row r="688" spans="13:13" ht="23.25" x14ac:dyDescent="0.35">
      <c r="M688" s="14"/>
    </row>
    <row r="689" spans="13:13" ht="23.25" x14ac:dyDescent="0.35">
      <c r="M689" s="14"/>
    </row>
    <row r="690" spans="13:13" ht="23.25" x14ac:dyDescent="0.35">
      <c r="M690" s="14"/>
    </row>
    <row r="691" spans="13:13" ht="23.25" x14ac:dyDescent="0.35">
      <c r="M691" s="14"/>
    </row>
    <row r="692" spans="13:13" ht="23.25" x14ac:dyDescent="0.35">
      <c r="M692" s="14"/>
    </row>
    <row r="693" spans="13:13" ht="23.25" x14ac:dyDescent="0.35">
      <c r="M693" s="14"/>
    </row>
    <row r="694" spans="13:13" ht="23.25" x14ac:dyDescent="0.35">
      <c r="M694" s="14"/>
    </row>
    <row r="695" spans="13:13" ht="23.25" x14ac:dyDescent="0.35">
      <c r="M695" s="14"/>
    </row>
    <row r="696" spans="13:13" ht="23.25" x14ac:dyDescent="0.35">
      <c r="M696" s="14"/>
    </row>
    <row r="697" spans="13:13" ht="23.25" x14ac:dyDescent="0.35">
      <c r="M697" s="14"/>
    </row>
    <row r="698" spans="13:13" ht="23.25" x14ac:dyDescent="0.35">
      <c r="M698" s="14"/>
    </row>
    <row r="699" spans="13:13" ht="23.25" x14ac:dyDescent="0.35">
      <c r="M699" s="14"/>
    </row>
    <row r="700" spans="13:13" ht="23.25" x14ac:dyDescent="0.35">
      <c r="M700" s="14"/>
    </row>
    <row r="701" spans="13:13" ht="23.25" x14ac:dyDescent="0.35">
      <c r="M701" s="14"/>
    </row>
    <row r="702" spans="13:13" ht="23.25" x14ac:dyDescent="0.35">
      <c r="M702" s="14"/>
    </row>
    <row r="703" spans="13:13" ht="23.25" x14ac:dyDescent="0.35">
      <c r="M703" s="14"/>
    </row>
    <row r="704" spans="13:13" ht="23.25" x14ac:dyDescent="0.35">
      <c r="M704" s="14"/>
    </row>
    <row r="705" spans="13:13" ht="23.25" x14ac:dyDescent="0.35">
      <c r="M705" s="14"/>
    </row>
    <row r="706" spans="13:13" ht="23.25" x14ac:dyDescent="0.35">
      <c r="M706" s="14"/>
    </row>
    <row r="707" spans="13:13" ht="23.25" x14ac:dyDescent="0.35">
      <c r="M707" s="14"/>
    </row>
    <row r="708" spans="13:13" ht="23.25" x14ac:dyDescent="0.35">
      <c r="M708" s="14"/>
    </row>
    <row r="709" spans="13:13" ht="23.25" x14ac:dyDescent="0.35">
      <c r="M709" s="14"/>
    </row>
    <row r="710" spans="13:13" ht="23.25" x14ac:dyDescent="0.35">
      <c r="M710" s="14"/>
    </row>
    <row r="711" spans="13:13" ht="23.25" x14ac:dyDescent="0.35">
      <c r="M711" s="14"/>
    </row>
    <row r="712" spans="13:13" ht="23.25" x14ac:dyDescent="0.35">
      <c r="M712" s="14"/>
    </row>
    <row r="713" spans="13:13" ht="23.25" x14ac:dyDescent="0.35">
      <c r="M713" s="14"/>
    </row>
    <row r="714" spans="13:13" ht="23.25" x14ac:dyDescent="0.35">
      <c r="M714" s="14"/>
    </row>
    <row r="715" spans="13:13" ht="23.25" x14ac:dyDescent="0.35">
      <c r="M715" s="14"/>
    </row>
    <row r="716" spans="13:13" ht="23.25" x14ac:dyDescent="0.35">
      <c r="M716" s="14"/>
    </row>
    <row r="717" spans="13:13" ht="23.25" x14ac:dyDescent="0.35">
      <c r="M717" s="14"/>
    </row>
    <row r="718" spans="13:13" ht="23.25" x14ac:dyDescent="0.35">
      <c r="M718" s="14"/>
    </row>
    <row r="719" spans="13:13" ht="23.25" x14ac:dyDescent="0.35">
      <c r="M719" s="14"/>
    </row>
    <row r="720" spans="13:13" ht="23.25" x14ac:dyDescent="0.35">
      <c r="M720" s="14"/>
    </row>
    <row r="721" spans="13:13" ht="23.25" x14ac:dyDescent="0.35">
      <c r="M721" s="14"/>
    </row>
    <row r="722" spans="13:13" ht="23.25" x14ac:dyDescent="0.35">
      <c r="M722" s="14"/>
    </row>
    <row r="723" spans="13:13" ht="23.25" x14ac:dyDescent="0.35">
      <c r="M723" s="14"/>
    </row>
    <row r="724" spans="13:13" ht="23.25" x14ac:dyDescent="0.35">
      <c r="M724" s="14"/>
    </row>
    <row r="725" spans="13:13" ht="23.25" x14ac:dyDescent="0.35">
      <c r="M725" s="14"/>
    </row>
    <row r="726" spans="13:13" ht="23.25" x14ac:dyDescent="0.35">
      <c r="M726" s="14"/>
    </row>
    <row r="727" spans="13:13" ht="23.25" x14ac:dyDescent="0.35">
      <c r="M727" s="14"/>
    </row>
    <row r="728" spans="13:13" ht="23.25" x14ac:dyDescent="0.35">
      <c r="M728" s="14"/>
    </row>
    <row r="729" spans="13:13" ht="23.25" x14ac:dyDescent="0.35">
      <c r="M729" s="14"/>
    </row>
    <row r="730" spans="13:13" ht="23.25" x14ac:dyDescent="0.35">
      <c r="M730" s="14"/>
    </row>
    <row r="731" spans="13:13" ht="23.25" x14ac:dyDescent="0.35">
      <c r="M731" s="14"/>
    </row>
    <row r="732" spans="13:13" ht="23.25" x14ac:dyDescent="0.35">
      <c r="M732" s="14"/>
    </row>
    <row r="733" spans="13:13" ht="23.25" x14ac:dyDescent="0.35">
      <c r="M733" s="14"/>
    </row>
    <row r="734" spans="13:13" ht="23.25" x14ac:dyDescent="0.35">
      <c r="M734" s="14"/>
    </row>
    <row r="735" spans="13:13" ht="23.25" x14ac:dyDescent="0.35">
      <c r="M735" s="14"/>
    </row>
    <row r="736" spans="13:13" ht="23.25" x14ac:dyDescent="0.35">
      <c r="M736" s="14"/>
    </row>
    <row r="737" spans="13:13" ht="23.25" x14ac:dyDescent="0.35">
      <c r="M737" s="14"/>
    </row>
    <row r="738" spans="13:13" ht="23.25" x14ac:dyDescent="0.35">
      <c r="M738" s="14"/>
    </row>
    <row r="739" spans="13:13" ht="23.25" x14ac:dyDescent="0.35">
      <c r="M739" s="14"/>
    </row>
    <row r="740" spans="13:13" ht="23.25" x14ac:dyDescent="0.35">
      <c r="M740" s="14"/>
    </row>
    <row r="741" spans="13:13" ht="23.25" x14ac:dyDescent="0.35">
      <c r="M741" s="14"/>
    </row>
    <row r="742" spans="13:13" ht="23.25" x14ac:dyDescent="0.35">
      <c r="M742" s="14"/>
    </row>
    <row r="743" spans="13:13" ht="23.25" x14ac:dyDescent="0.35">
      <c r="M743" s="14"/>
    </row>
    <row r="744" spans="13:13" ht="23.25" x14ac:dyDescent="0.35">
      <c r="M744" s="14"/>
    </row>
    <row r="745" spans="13:13" ht="23.25" x14ac:dyDescent="0.35">
      <c r="M745" s="14"/>
    </row>
    <row r="746" spans="13:13" ht="23.25" x14ac:dyDescent="0.35">
      <c r="M746" s="14"/>
    </row>
    <row r="747" spans="13:13" ht="23.25" x14ac:dyDescent="0.35">
      <c r="M747" s="14"/>
    </row>
    <row r="748" spans="13:13" ht="23.25" x14ac:dyDescent="0.35">
      <c r="M748" s="14"/>
    </row>
    <row r="749" spans="13:13" ht="23.25" x14ac:dyDescent="0.35">
      <c r="M749" s="14"/>
    </row>
    <row r="750" spans="13:13" ht="23.25" x14ac:dyDescent="0.35">
      <c r="M750" s="14"/>
    </row>
    <row r="751" spans="13:13" ht="23.25" x14ac:dyDescent="0.35">
      <c r="M751" s="14"/>
    </row>
    <row r="752" spans="13:13" ht="23.25" x14ac:dyDescent="0.35">
      <c r="M752" s="14"/>
    </row>
    <row r="753" spans="13:13" ht="23.25" x14ac:dyDescent="0.35">
      <c r="M753" s="14"/>
    </row>
    <row r="754" spans="13:13" ht="23.25" x14ac:dyDescent="0.35">
      <c r="M754" s="14"/>
    </row>
    <row r="755" spans="13:13" ht="23.25" x14ac:dyDescent="0.35">
      <c r="M755" s="14"/>
    </row>
    <row r="756" spans="13:13" ht="23.25" x14ac:dyDescent="0.35">
      <c r="M756" s="14"/>
    </row>
    <row r="757" spans="13:13" ht="23.25" x14ac:dyDescent="0.35">
      <c r="M757" s="14"/>
    </row>
    <row r="758" spans="13:13" ht="23.25" x14ac:dyDescent="0.35">
      <c r="M758" s="14"/>
    </row>
    <row r="759" spans="13:13" ht="23.25" x14ac:dyDescent="0.35">
      <c r="M759" s="14"/>
    </row>
    <row r="760" spans="13:13" ht="23.25" x14ac:dyDescent="0.35">
      <c r="M760" s="14"/>
    </row>
    <row r="761" spans="13:13" ht="23.25" x14ac:dyDescent="0.35">
      <c r="M761" s="14"/>
    </row>
    <row r="762" spans="13:13" ht="23.25" x14ac:dyDescent="0.35">
      <c r="M762" s="14"/>
    </row>
    <row r="763" spans="13:13" ht="23.25" x14ac:dyDescent="0.35">
      <c r="M763" s="14"/>
    </row>
    <row r="764" spans="13:13" ht="23.25" x14ac:dyDescent="0.35">
      <c r="M764" s="14"/>
    </row>
    <row r="765" spans="13:13" ht="23.25" x14ac:dyDescent="0.35">
      <c r="M765" s="14"/>
    </row>
    <row r="766" spans="13:13" ht="23.25" x14ac:dyDescent="0.35">
      <c r="M766" s="14"/>
    </row>
    <row r="767" spans="13:13" ht="23.25" x14ac:dyDescent="0.35">
      <c r="M767" s="14"/>
    </row>
    <row r="768" spans="13:13" ht="23.25" x14ac:dyDescent="0.35">
      <c r="M768" s="14"/>
    </row>
    <row r="769" spans="13:13" ht="23.25" x14ac:dyDescent="0.35">
      <c r="M769" s="14"/>
    </row>
    <row r="770" spans="13:13" ht="23.25" x14ac:dyDescent="0.35">
      <c r="M770" s="14"/>
    </row>
    <row r="771" spans="13:13" ht="23.25" x14ac:dyDescent="0.35">
      <c r="M771" s="14"/>
    </row>
    <row r="772" spans="13:13" ht="23.25" x14ac:dyDescent="0.35">
      <c r="M772" s="14"/>
    </row>
    <row r="773" spans="13:13" ht="23.25" x14ac:dyDescent="0.35">
      <c r="M773" s="14"/>
    </row>
    <row r="774" spans="13:13" ht="23.25" x14ac:dyDescent="0.35">
      <c r="M774" s="14"/>
    </row>
    <row r="775" spans="13:13" ht="23.25" x14ac:dyDescent="0.35">
      <c r="M775" s="14"/>
    </row>
    <row r="776" spans="13:13" ht="23.25" x14ac:dyDescent="0.35">
      <c r="M776" s="14"/>
    </row>
    <row r="777" spans="13:13" ht="23.25" x14ac:dyDescent="0.35">
      <c r="M777" s="14"/>
    </row>
    <row r="778" spans="13:13" ht="23.25" x14ac:dyDescent="0.35">
      <c r="M778" s="14"/>
    </row>
    <row r="779" spans="13:13" ht="23.25" x14ac:dyDescent="0.35">
      <c r="M779" s="14"/>
    </row>
    <row r="780" spans="13:13" ht="23.25" x14ac:dyDescent="0.35">
      <c r="M780" s="14"/>
    </row>
    <row r="781" spans="13:13" ht="23.25" x14ac:dyDescent="0.35">
      <c r="M781" s="14"/>
    </row>
    <row r="782" spans="13:13" ht="23.25" x14ac:dyDescent="0.35">
      <c r="M782" s="14"/>
    </row>
    <row r="783" spans="13:13" ht="23.25" x14ac:dyDescent="0.35">
      <c r="M783" s="14"/>
    </row>
    <row r="784" spans="13:13" ht="23.25" x14ac:dyDescent="0.35">
      <c r="M784" s="14"/>
    </row>
    <row r="785" spans="13:13" ht="23.25" x14ac:dyDescent="0.35">
      <c r="M785" s="14"/>
    </row>
    <row r="786" spans="13:13" ht="23.25" x14ac:dyDescent="0.35">
      <c r="M786" s="14"/>
    </row>
    <row r="787" spans="13:13" ht="23.25" x14ac:dyDescent="0.35">
      <c r="M787" s="14"/>
    </row>
    <row r="788" spans="13:13" ht="23.25" x14ac:dyDescent="0.35">
      <c r="M788" s="14"/>
    </row>
    <row r="789" spans="13:13" ht="23.25" x14ac:dyDescent="0.35">
      <c r="M789" s="14"/>
    </row>
    <row r="790" spans="13:13" ht="23.25" x14ac:dyDescent="0.35">
      <c r="M790" s="14"/>
    </row>
  </sheetData>
  <sheetProtection algorithmName="SHA-512" hashValue="wRpwZAO7k5tHXun0yQTu6/bv7ofzfwzWoIeU9YjYW28Xg1aqmzXlfeAlS3QDFtsHZgrdAIIXXd4nExxcvNnhjw==" saltValue="3Mf/DdBnW3rR+GDqG8BL6w==" spinCount="100000" sheet="1" objects="1" scenarios="1" selectLockedCells="1" selectUnlockedCells="1"/>
  <pageMargins left="0.7" right="0.7" top="0.75" bottom="0.75" header="0.3" footer="0.3"/>
  <pageSetup paperSize="3"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Wroblewski</dc:creator>
  <cp:lastModifiedBy>Clerk Woodruff</cp:lastModifiedBy>
  <cp:lastPrinted>2020-11-11T20:52:01Z</cp:lastPrinted>
  <dcterms:created xsi:type="dcterms:W3CDTF">2020-07-12T19:48:37Z</dcterms:created>
  <dcterms:modified xsi:type="dcterms:W3CDTF">2021-09-16T14:40:00Z</dcterms:modified>
</cp:coreProperties>
</file>