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dget\2020 Budget\"/>
    </mc:Choice>
  </mc:AlternateContent>
  <xr:revisionPtr revIDLastSave="0" documentId="13_ncr:1_{BB3D107C-CD54-4F78-BBC5-BA5D79B260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Alert" sheetId="10" state="hidden" r:id="rId2"/>
    <sheet name="Sheet6" sheetId="9" r:id="rId3"/>
    <sheet name="Sheet3" sheetId="4" r:id="rId4"/>
  </sheets>
  <definedNames>
    <definedName name="_xlnm.Print_Titles" localSheetId="0">Sheet1!$A:$H,Sheet1!$1:$2</definedName>
    <definedName name="_xlnm.Print_Titles" localSheetId="3">Sheet3!#REF!,Sheet3!#REF!</definedName>
    <definedName name="_xlnm.Print_Titles" localSheetId="2">Sheet6!$A:$H,Sheet6!$1:$2</definedName>
    <definedName name="QB_COLUMN_29" localSheetId="3" hidden="1">Sheet3!#REF!</definedName>
    <definedName name="QB_COLUMN_59200" localSheetId="0" hidden="1">Sheet1!$K$2</definedName>
    <definedName name="QB_COLUMN_59200" localSheetId="2" hidden="1">Sheet6!$I$2</definedName>
    <definedName name="QB_COLUMN_61210" localSheetId="0" hidden="1">Sheet1!$I$2</definedName>
    <definedName name="QB_COLUMN_63620" localSheetId="2" hidden="1">Sheet6!$K$2</definedName>
    <definedName name="QB_COLUMN_64430" localSheetId="2" hidden="1">Sheet6!$L$2</definedName>
    <definedName name="QB_COLUMN_76210" localSheetId="2" hidden="1">Sheet6!$J$2</definedName>
    <definedName name="QB_DATA_0" localSheetId="0" hidden="1">Sheet1!$25:$25,Sheet1!$10:$10,Sheet1!$11:$11,Sheet1!$12:$12,Sheet1!$13:$13,Sheet1!$15:$15,Sheet1!$18:$18,Sheet1!$9:$9,Sheet1!$20:$20,Sheet1!$21:$21,Sheet1!$22:$22,Sheet1!$23:$23,Sheet1!$24:$24,Sheet1!$26:$26,Sheet1!$27:$27,Sheet1!$28:$28</definedName>
    <definedName name="QB_DATA_0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0" localSheetId="2" hidden="1">Sheet6!$5:$5,Sheet6!$7:$7,Sheet6!$11:$11,Sheet6!$12:$12,Sheet6!$13:$13,Sheet6!$14:$14,Sheet6!$15:$15,Sheet6!$17:$17,Sheet6!$20:$20,Sheet6!$21:$21,Sheet6!$22:$22,Sheet6!$23:$23,Sheet6!$24:$24,Sheet6!$25:$25,Sheet6!$26:$26,Sheet6!$27:$27</definedName>
    <definedName name="QB_DATA_1" localSheetId="0" hidden="1">Sheet1!$29:$29,Sheet1!$30:$30,Sheet1!$33:$33,Sheet1!$34:$34,Sheet1!$35:$35,Sheet1!$36:$36,Sheet1!$37:$37,Sheet1!$39:$39,Sheet1!$40:$40,Sheet1!$42:$42,Sheet1!$45:$45,Sheet1!$46:$46,Sheet1!$47:$47,Sheet1!$50:$50,Sheet1!$51:$51,Sheet1!$52:$52</definedName>
    <definedName name="QB_DATA_1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" localSheetId="2" hidden="1">Sheet6!$28:$28,Sheet6!$29:$29,Sheet6!$30:$30,Sheet6!$31:$31,Sheet6!$34:$34,Sheet6!$35:$35,Sheet6!$36:$36,Sheet6!$37:$37,Sheet6!$38:$38,Sheet6!$39:$39,Sheet6!$40:$40,Sheet6!$41:$41,Sheet6!$44:$44,Sheet6!$45:$45,Sheet6!$48:$48,Sheet6!$49:$49</definedName>
    <definedName name="QB_DATA_10" localSheetId="0" hidden="1">Sheet1!$235:$235,Sheet1!$236:$236,Sheet1!$237:$237,Sheet1!$238:$238,Sheet1!$239:$239,Sheet1!$240:$240,Sheet1!$241:$241,Sheet1!$242:$242,Sheet1!$243:$243,Sheet1!$245:$245,Sheet1!$250:$250,Sheet1!$251:$251,Sheet1!$254:$254,Sheet1!$255:$255,Sheet1!$257:$257,Sheet1!$258:$258</definedName>
    <definedName name="QB_DATA_10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0" localSheetId="2" hidden="1">Sheet6!$233:$233,Sheet6!$234:$234,Sheet6!$235:$235,Sheet6!$236:$236,Sheet6!$237:$237,Sheet6!$238:$238,Sheet6!$239:$239,Sheet6!$240:$240,Sheet6!$241:$241,Sheet6!$243:$243,Sheet6!$244:$244,Sheet6!$249:$249,Sheet6!$250:$250,Sheet6!$253:$253,Sheet6!$254:$254,Sheet6!$255:$255</definedName>
    <definedName name="QB_DATA_11" localSheetId="0" hidden="1">Sheet1!$259:$259,Sheet1!$260:$260,Sheet1!$262:$262,Sheet1!$263:$263,Sheet1!$264:$264,Sheet1!$270:$270,Sheet1!$271:$271,Sheet1!$272:$272,Sheet1!$273:$273,Sheet1!$274:$274,Sheet1!$275:$275,Sheet1!$276:$276,Sheet1!$277:$277,Sheet1!$278:$278,Sheet1!$279:$279,Sheet1!$280:$280</definedName>
    <definedName name="QB_DATA_11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1" localSheetId="2" hidden="1">Sheet6!$256:$256,Sheet6!$258:$258,Sheet6!$259:$259,Sheet6!$260:$260,Sheet6!$261:$261,Sheet6!$262:$262,Sheet6!$263:$263,Sheet6!$264:$264,Sheet6!$265:$265,Sheet6!$266:$266,Sheet6!$267:$267,Sheet6!$268:$268,Sheet6!$269:$269,Sheet6!$270:$270,Sheet6!$271:$271,Sheet6!$272:$272</definedName>
    <definedName name="QB_DATA_12" localSheetId="0" hidden="1">Sheet1!$284:$284,Sheet1!$285:$285,Sheet1!$286:$286,Sheet1!$287:$287,Sheet1!$288:$288,Sheet1!$291:$291,Sheet1!$292:$292,Sheet1!$293:$293,Sheet1!$294:$294,Sheet1!$295:$295,Sheet1!$296:$296,Sheet1!$297:$297,Sheet1!$298:$298,Sheet1!$299:$299,Sheet1!$302:$302,Sheet1!$303:$303</definedName>
    <definedName name="QB_DATA_12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2" localSheetId="2" hidden="1">Sheet6!$273:$273,Sheet6!$274:$274,Sheet6!$275:$275,Sheet6!$277:$277,Sheet6!$282:$282,Sheet6!$283:$283,Sheet6!$284:$284,Sheet6!$285:$285,Sheet6!$286:$286,Sheet6!$289:$289,Sheet6!$290:$290,Sheet6!$291:$291,Sheet6!$292:$292,Sheet6!$293:$293,Sheet6!$294:$294,Sheet6!$295:$295</definedName>
    <definedName name="QB_DATA_13" localSheetId="0" hidden="1">Sheet1!$304:$304,Sheet1!$305:$305,Sheet1!$306:$306,Sheet1!$307:$307,Sheet1!$309:$309,Sheet1!$310:$310,Sheet1!$311:$311,Sheet1!$312:$312,Sheet1!$313:$313,Sheet1!$314:$314,Sheet1!$315:$315,Sheet1!$316:$316,Sheet1!$317:$317,Sheet1!$318:$318,Sheet1!$319:$319,Sheet1!$320:$320</definedName>
    <definedName name="QB_DATA_13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3" localSheetId="2" hidden="1">Sheet6!$296:$296,Sheet6!$297:$297,Sheet6!$300:$300,Sheet6!$301:$301,Sheet6!$302:$302,Sheet6!$303:$303,Sheet6!$305:$305,Sheet6!$306:$306,Sheet6!$307:$307,Sheet6!$308:$308,Sheet6!$309:$309,Sheet6!$310:$310,Sheet6!$311:$311,Sheet6!$312:$312,Sheet6!$313:$313,Sheet6!$314:$314</definedName>
    <definedName name="QB_DATA_14" localSheetId="0" hidden="1">Sheet1!$321:$321,Sheet1!$322:$322,Sheet1!$324:$324,Sheet1!$325:$325,Sheet1!$328:$328,Sheet1!$332:$332,Sheet1!$335:$335,Sheet1!$336:$336,Sheet1!$337:$337,Sheet1!$338:$338,Sheet1!$341:$341,Sheet1!$342:$342,Sheet1!$343:$343,Sheet1!$344:$344,Sheet1!$346:$346,Sheet1!$348:$348</definedName>
    <definedName name="QB_DATA_14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4" localSheetId="2" hidden="1">Sheet6!$315:$315,Sheet6!$316:$316,Sheet6!$317:$317,Sheet6!$318:$318,Sheet6!$320:$320,Sheet6!$321:$321,Sheet6!$324:$324,Sheet6!$328:$328,Sheet6!$331:$331,Sheet6!$332:$332,Sheet6!$333:$333,Sheet6!$334:$334,Sheet6!$337:$337,Sheet6!$338:$338,Sheet6!$339:$339,Sheet6!$341:$341</definedName>
    <definedName name="QB_DATA_15" localSheetId="0" hidden="1">Sheet1!$349:$349,Sheet1!$350:$350,Sheet1!$351:$351,Sheet1!$352:$352,Sheet1!$353:$353,Sheet1!$354:$354,Sheet1!$355:$355,Sheet1!$359:$359,Sheet1!$360:$360,Sheet1!$361:$361,Sheet1!$362:$362,Sheet1!$365:$365,Sheet1!$366:$366,Sheet1!$367:$367,Sheet1!$368:$368,Sheet1!$372:$372</definedName>
    <definedName name="QB_DATA_15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5" localSheetId="2" hidden="1">Sheet6!$343:$343,Sheet6!$344:$344,Sheet6!$345:$345,Sheet6!$346:$346,Sheet6!$347:$347,Sheet6!$348:$348,Sheet6!$349:$349,Sheet6!$353:$353,Sheet6!$354:$354,Sheet6!$355:$355,Sheet6!$358:$358,Sheet6!$359:$359,Sheet6!$360:$360,Sheet6!$364:$364,Sheet6!$365:$365,Sheet6!$366:$366</definedName>
    <definedName name="QB_DATA_16" localSheetId="0" hidden="1">Sheet1!$373:$373,Sheet1!$374:$374,Sheet1!$375:$375,Sheet1!$376:$376,Sheet1!$378:$378,Sheet1!$379:$379,Sheet1!$384:$384</definedName>
    <definedName name="QB_DATA_16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6" localSheetId="2" hidden="1">Sheet6!$367:$367,Sheet6!$368:$368,Sheet6!$369:$369,Sheet6!$371:$371</definedName>
    <definedName name="QB_DATA_17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8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19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" localSheetId="0" hidden="1">Sheet1!$53:$53,Sheet1!#REF!,Sheet1!$56:$56,Sheet1!$60:$60,Sheet1!$61:$61,Sheet1!#REF!,Sheet1!$62:$62,Sheet1!#REF!,Sheet1!$63:$63,Sheet1!$65:$65,Sheet1!$66:$66,Sheet1!$67:$67,Sheet1!$68:$68,Sheet1!$69:$69,Sheet1!$71:$71,Sheet1!$73:$73</definedName>
    <definedName name="QB_DATA_2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" localSheetId="2" hidden="1">Sheet6!$50:$50,Sheet6!$51:$51,Sheet6!$52:$52,Sheet6!$55:$55,Sheet6!$59:$59,Sheet6!$60:$60,Sheet6!$61:$61,Sheet6!$62:$62,Sheet6!$64:$64,Sheet6!$65:$65,Sheet6!$66:$66,Sheet6!$67:$67,Sheet6!$68:$68,Sheet6!$70:$70,Sheet6!$71:$71,Sheet6!$72:$72</definedName>
    <definedName name="QB_DATA_20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1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2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3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4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5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6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7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8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29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3" localSheetId="0" hidden="1">Sheet1!$74:$74,Sheet1!$75:$75,Sheet1!$76:$76,Sheet1!$77:$77,Sheet1!$80:$80,Sheet1!$82:$82,Sheet1!$85:$85,Sheet1!$86:$86,Sheet1!$87:$87,Sheet1!$88:$88,Sheet1!$91:$91,Sheet1!$97:$97,Sheet1!$100:$100,Sheet1!$101:$101,Sheet1!$102:$102,Sheet1!$103:$103</definedName>
    <definedName name="QB_DATA_3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3" localSheetId="2" hidden="1">Sheet6!$73:$73,Sheet6!$76:$76,Sheet6!$77:$77,Sheet6!$81:$81,Sheet6!$82:$82,Sheet6!$83:$83,Sheet6!$84:$84,Sheet6!$85:$85,Sheet6!$91:$91,Sheet6!$94:$94,Sheet6!$95:$95,Sheet6!$96:$96,Sheet6!$97:$97,Sheet6!$98:$98,Sheet6!$100:$100,Sheet6!$101:$101</definedName>
    <definedName name="QB_DATA_30" localSheetId="3" hidden="1">Sheet3!#REF!,Sheet3!#REF!</definedName>
    <definedName name="QB_DATA_4" localSheetId="0" hidden="1">Sheet1!$104:$104,Sheet1!$106:$106,Sheet1!$107:$107,Sheet1!$108:$108,Sheet1!$110:$110,Sheet1!$111:$111,Sheet1!$112:$112,Sheet1!#REF!,Sheet1!$113:$113,Sheet1!$114:$114,Sheet1!$115:$115,Sheet1!$116:$116,Sheet1!$117:$117,Sheet1!$119:$119,Sheet1!$120:$120,Sheet1!$121:$121</definedName>
    <definedName name="QB_DATA_4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4" localSheetId="2" hidden="1">Sheet6!$103:$103,Sheet6!$104:$104,Sheet6!$105:$105,Sheet6!$106:$106,Sheet6!$107:$107,Sheet6!$108:$108,Sheet6!$109:$109,Sheet6!$110:$110,Sheet6!$111:$111,Sheet6!$113:$113,Sheet6!$114:$114,Sheet6!$115:$115,Sheet6!$116:$116,Sheet6!$117:$117,Sheet6!$120:$120,Sheet6!$121:$121</definedName>
    <definedName name="QB_DATA_5" localSheetId="0" hidden="1">Sheet1!$122:$122,Sheet1!$123:$123,Sheet1!$124:$124,Sheet1!$127:$127,Sheet1!$128:$128,Sheet1!$129:$129,Sheet1!$130:$130,Sheet1!$131:$131,Sheet1!$132:$132,Sheet1!$133:$133,Sheet1!$134:$134,Sheet1!$137:$137,Sheet1!$138:$138,Sheet1!$139:$139,Sheet1!$140:$140,Sheet1!$141:$141</definedName>
    <definedName name="QB_DATA_5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5" localSheetId="2" hidden="1">Sheet6!$122:$122,Sheet6!$123:$123,Sheet6!$124:$124,Sheet6!$125:$125,Sheet6!$126:$126,Sheet6!$129:$129,Sheet6!$130:$130,Sheet6!$131:$131,Sheet6!$132:$132,Sheet6!$133:$133,Sheet6!$134:$134,Sheet6!$135:$135,Sheet6!$138:$138,Sheet6!$139:$139,Sheet6!$140:$140,Sheet6!$141:$141</definedName>
    <definedName name="QB_DATA_6" localSheetId="0" hidden="1">Sheet1!$142:$142,Sheet1!$143:$143,Sheet1!$144:$144,Sheet1!$147:$147,Sheet1!$150:$150,Sheet1!$151:$151,Sheet1!$152:$152,Sheet1!$153:$153,Sheet1!$154:$154,Sheet1!$157:$157,Sheet1!$158:$158,Sheet1!$159:$159,Sheet1!$160:$160,Sheet1!$162:$162,Sheet1!$163:$163,Sheet1!$165:$165</definedName>
    <definedName name="QB_DATA_6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6" localSheetId="2" hidden="1">Sheet6!$142:$142,Sheet6!$143:$143,Sheet6!$146:$146,Sheet6!$147:$147,Sheet6!$148:$148,Sheet6!$149:$149,Sheet6!$150:$150,Sheet6!$153:$153,Sheet6!$154:$154,Sheet6!$155:$155,Sheet6!$156:$156,Sheet6!$158:$158,Sheet6!$159:$159,Sheet6!$163:$163,Sheet6!$164:$164,Sheet6!$165:$165</definedName>
    <definedName name="QB_DATA_7" localSheetId="0" hidden="1">Sheet1!$168:$168,Sheet1!$169:$169,Sheet1!$170:$170,Sheet1!$173:$173,Sheet1!$174:$174,Sheet1!$175:$175,Sheet1!$176:$176,Sheet1!$180:$180,Sheet1!$181:$181,Sheet1!$182:$182,Sheet1!$185:$185,Sheet1!$186:$186,Sheet1!$187:$187,Sheet1!$190:$190,Sheet1!$191:$191,Sheet1!$192:$192</definedName>
    <definedName name="QB_DATA_7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7" localSheetId="2" hidden="1">Sheet6!$168:$168,Sheet6!$169:$169,Sheet6!$170:$170,Sheet6!$171:$171,Sheet6!$175:$175,Sheet6!$176:$176,Sheet6!$177:$177,Sheet6!$180:$180,Sheet6!$181:$181,Sheet6!$182:$182,Sheet6!$185:$185,Sheet6!$186:$186,Sheet6!$187:$187,Sheet6!$188:$188,Sheet6!$194:$194,Sheet6!$195:$195</definedName>
    <definedName name="QB_DATA_8" localSheetId="0" hidden="1">Sheet1!$193:$193,Sheet1!$199:$199,Sheet1!$200:$200,Sheet1!$201:$201,Sheet1!$202:$202,Sheet1!$203:$203,Sheet1!$204:$204,Sheet1!$205:$205,Sheet1!$206:$206,Sheet1!$207:$207,Sheet1!$209:$209,Sheet1!$210:$210,Sheet1!$211:$211,Sheet1!$212:$212,Sheet1!$213:$213,Sheet1!$214:$214</definedName>
    <definedName name="QB_DATA_8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8" localSheetId="2" hidden="1">Sheet6!$196:$196,Sheet6!$197:$197,Sheet6!$198:$198,Sheet6!$199:$199,Sheet6!$200:$200,Sheet6!$201:$201,Sheet6!$202:$202,Sheet6!$203:$203,Sheet6!$205:$205,Sheet6!$206:$206,Sheet6!$207:$207,Sheet6!$208:$208,Sheet6!$209:$209,Sheet6!$210:$210,Sheet6!$211:$211,Sheet6!$212:$212</definedName>
    <definedName name="QB_DATA_9" localSheetId="0" hidden="1">Sheet1!$215:$215,Sheet1!$216:$216,Sheet1!$219:$219,Sheet1!$222:$222,Sheet1!$223:$223,Sheet1!$224:$224,Sheet1!$225:$225,Sheet1!$226:$226,Sheet1!$227:$227,Sheet1!$228:$228,Sheet1!$229:$229,Sheet1!$230:$230,Sheet1!$231:$231,Sheet1!$232:$232,Sheet1!$233:$233,Sheet1!$234:$234</definedName>
    <definedName name="QB_DATA_9" localSheetId="3" hidden="1">Sheet3!#REF!,Sheet3!#REF!,Sheet3!#REF!,Sheet3!#REF!,Sheet3!#REF!,Sheet3!#REF!,Sheet3!#REF!,Sheet3!#REF!,Sheet3!#REF!,Sheet3!#REF!,Sheet3!#REF!,Sheet3!#REF!,Sheet3!#REF!,Sheet3!#REF!,Sheet3!#REF!,Sheet3!#REF!</definedName>
    <definedName name="QB_DATA_9" localSheetId="2" hidden="1">Sheet6!$215:$215,Sheet6!$218:$218,Sheet6!$219:$219,Sheet6!$220:$220,Sheet6!$221:$221,Sheet6!$222:$222,Sheet6!$223:$223,Sheet6!$224:$224,Sheet6!$225:$225,Sheet6!$226:$226,Sheet6!$227:$227,Sheet6!$228:$228,Sheet6!$229:$229,Sheet6!$230:$230,Sheet6!$231:$231,Sheet6!$232:$232</definedName>
    <definedName name="QB_FORMULA_0" localSheetId="0" hidden="1">Sheet1!$K$15,Sheet1!$I$15,Sheet1!$K$17,Sheet1!$I$17,Sheet1!$K$33,Sheet1!$I$33,Sheet1!$K$45,Sheet1!$I$45,Sheet1!$K$50,Sheet1!$I$50,Sheet1!$K$56,Sheet1!$I$56,Sheet1!$K$59,Sheet1!$I$59,Sheet1!$K$66,Sheet1!$I$66</definedName>
    <definedName name="QB_FORMULA_0" localSheetId="3" hidden="1">Sheet3!#REF!,Sheet3!#REF!,Sheet3!#REF!,Sheet3!#REF!,Sheet3!#REF!,Sheet3!#REF!,Sheet3!#REF!,Sheet3!#REF!,Sheet3!#REF!,Sheet3!#REF!,Sheet3!#REF!,Sheet3!#REF!,Sheet3!#REF!,Sheet3!#REF!,Sheet3!#REF!,Sheet3!#REF!</definedName>
    <definedName name="QB_FORMULA_0" localSheetId="2" hidden="1">Sheet6!$K$7,Sheet6!$L$7,Sheet6!$I$8,Sheet6!$J$8,Sheet6!$K$8,Sheet6!$L$8,Sheet6!$K$15,Sheet6!$L$15,Sheet6!$I$16,Sheet6!$J$16,Sheet6!$K$16,Sheet6!$L$16,Sheet6!$I$18,Sheet6!$J$18,Sheet6!$K$18,Sheet6!$L$18</definedName>
    <definedName name="QB_FORMULA_1" localSheetId="0" hidden="1">Sheet1!$K$81,Sheet1!$I$81,Sheet1!$K$85,Sheet1!$I$85,Sheet1!$K$87,Sheet1!$I$87,Sheet1!$K$94,Sheet1!$I$94,Sheet1!$K$97,Sheet1!$I$97,Sheet1!$K$98,Sheet1!$I$98,Sheet1!$K$99,Sheet1!$I$99,Sheet1!$K$103,Sheet1!$I$103</definedName>
    <definedName name="QB_FORMULA_1" localSheetId="3" hidden="1">Sheet3!#REF!,Sheet3!#REF!,Sheet3!#REF!,Sheet3!#REF!,Sheet3!#REF!,Sheet3!#REF!,Sheet3!#REF!,Sheet3!#REF!,Sheet3!#REF!,Sheet3!#REF!,Sheet3!#REF!,Sheet3!#REF!,Sheet3!#REF!,Sheet3!#REF!,Sheet3!#REF!,Sheet3!#REF!</definedName>
    <definedName name="QB_FORMULA_1" localSheetId="2" hidden="1">Sheet6!$K$20,Sheet6!$L$20,Sheet6!$K$21,Sheet6!$L$21,Sheet6!$K$22,Sheet6!$L$22,Sheet6!$K$23,Sheet6!$L$23,Sheet6!$K$24,Sheet6!$L$24,Sheet6!$K$25,Sheet6!$L$25,Sheet6!$K$26,Sheet6!$L$26,Sheet6!$K$28,Sheet6!$L$28</definedName>
    <definedName name="QB_FORMULA_10" localSheetId="2" hidden="1">Sheet6!$L$100,Sheet6!$K$101,Sheet6!$L$101,Sheet6!$I$102,Sheet6!$J$102,Sheet6!$K$102,Sheet6!$L$102,Sheet6!$K$103,Sheet6!$L$103,Sheet6!$K$104,Sheet6!$L$104,Sheet6!$K$105,Sheet6!$L$105,Sheet6!$K$106,Sheet6!$L$106,Sheet6!$K$107</definedName>
    <definedName name="QB_FORMULA_11" localSheetId="2" hidden="1">Sheet6!$L$107,Sheet6!$K$108,Sheet6!$L$108,Sheet6!$K$109,Sheet6!$L$109,Sheet6!$K$110,Sheet6!$L$110,Sheet6!$K$111,Sheet6!$L$111,Sheet6!$K$113,Sheet6!$L$113,Sheet6!$K$114,Sheet6!$L$114,Sheet6!$K$115,Sheet6!$L$115,Sheet6!$K$116</definedName>
    <definedName name="QB_FORMULA_12" localSheetId="2" hidden="1">Sheet6!$L$116,Sheet6!$K$117,Sheet6!$L$117,Sheet6!$I$118,Sheet6!$J$118,Sheet6!$K$118,Sheet6!$L$118,Sheet6!$K$120,Sheet6!$L$120,Sheet6!$K$121,Sheet6!$L$121,Sheet6!$K$122,Sheet6!$L$122,Sheet6!$K$123,Sheet6!$L$123,Sheet6!$K$124</definedName>
    <definedName name="QB_FORMULA_13" localSheetId="2" hidden="1">Sheet6!$L$124,Sheet6!$K$125,Sheet6!$L$125,Sheet6!$K$126,Sheet6!$L$126,Sheet6!$I$127,Sheet6!$J$127,Sheet6!$K$127,Sheet6!$L$127,Sheet6!$K$129,Sheet6!$L$129,Sheet6!$K$130,Sheet6!$L$130,Sheet6!$K$131,Sheet6!$L$131,Sheet6!$K$132</definedName>
    <definedName name="QB_FORMULA_14" localSheetId="2" hidden="1">Sheet6!$L$132,Sheet6!$K$133,Sheet6!$L$133,Sheet6!$K$134,Sheet6!$L$134,Sheet6!$K$135,Sheet6!$L$135,Sheet6!$I$136,Sheet6!$J$136,Sheet6!$K$136,Sheet6!$L$136,Sheet6!$K$138,Sheet6!$L$138,Sheet6!$K$139,Sheet6!$L$139,Sheet6!$K$140</definedName>
    <definedName name="QB_FORMULA_15" localSheetId="2" hidden="1">Sheet6!$L$140,Sheet6!$K$141,Sheet6!$L$141,Sheet6!$K$142,Sheet6!$L$142,Sheet6!$I$144,Sheet6!$J$144,Sheet6!$K$144,Sheet6!$L$144,Sheet6!$K$146,Sheet6!$L$146,Sheet6!$K$147,Sheet6!$L$147,Sheet6!$K$148,Sheet6!$L$148,Sheet6!$K$149</definedName>
    <definedName name="QB_FORMULA_16" localSheetId="2" hidden="1">Sheet6!$L$149,Sheet6!$K$150,Sheet6!$L$150,Sheet6!$I$151,Sheet6!$J$151,Sheet6!$K$151,Sheet6!$L$151,Sheet6!$K$153,Sheet6!$L$153,Sheet6!$K$154,Sheet6!$L$154,Sheet6!$K$155,Sheet6!$L$155,Sheet6!$K$156,Sheet6!$L$156,Sheet6!$K$158</definedName>
    <definedName name="QB_FORMULA_17" localSheetId="2" hidden="1">Sheet6!$L$158,Sheet6!$K$159,Sheet6!$L$159,Sheet6!$I$160,Sheet6!$J$160,Sheet6!$K$160,Sheet6!$L$160,Sheet6!$I$161,Sheet6!$J$161,Sheet6!$K$161,Sheet6!$L$161,Sheet6!$K$163,Sheet6!$L$163,Sheet6!$K$164,Sheet6!$L$164,Sheet6!$K$165</definedName>
    <definedName name="QB_FORMULA_18" localSheetId="2" hidden="1">Sheet6!$L$165,Sheet6!$I$166,Sheet6!$J$166,Sheet6!$K$166,Sheet6!$L$166,Sheet6!$K$168,Sheet6!$L$168,Sheet6!$K$169,Sheet6!$L$169,Sheet6!$K$170,Sheet6!$L$170,Sheet6!$K$171,Sheet6!$L$171,Sheet6!$I$172,Sheet6!$J$172,Sheet6!$K$172</definedName>
    <definedName name="QB_FORMULA_19" localSheetId="2" hidden="1">Sheet6!$L$172,Sheet6!$K$175,Sheet6!$L$175,Sheet6!$K$176,Sheet6!$L$176,Sheet6!$K$177,Sheet6!$L$177,Sheet6!$I$178,Sheet6!$J$178,Sheet6!$K$178,Sheet6!$L$178,Sheet6!$K$180,Sheet6!$L$180,Sheet6!$K$181,Sheet6!$L$181,Sheet6!$K$182</definedName>
    <definedName name="QB_FORMULA_2" localSheetId="0" hidden="1">Sheet1!$K$113,Sheet1!$I$113,Sheet1!$K$130,Sheet1!$I$130,Sheet1!$K$140,Sheet1!$I$140,Sheet1!$K$150,Sheet1!$I$150,Sheet1!$K$158,Sheet1!$I$158,Sheet1!$K$166,Sheet1!$I$166,Sheet1!$K$176,Sheet1!$I$176,Sheet1!$K$178,Sheet1!$I$178</definedName>
    <definedName name="QB_FORMULA_2" localSheetId="3" hidden="1">Sheet3!#REF!,Sheet3!#REF!,Sheet3!#REF!,Sheet3!#REF!,Sheet3!#REF!,Sheet3!#REF!,Sheet3!#REF!,Sheet3!#REF!,Sheet3!#REF!,Sheet3!#REF!,Sheet3!#REF!,Sheet3!#REF!,Sheet3!#REF!,Sheet3!#REF!,Sheet3!#REF!,Sheet3!#REF!</definedName>
    <definedName name="QB_FORMULA_2" localSheetId="2" hidden="1">Sheet6!$K$29,Sheet6!$L$29,Sheet6!$K$30,Sheet6!$L$30,Sheet6!$K$31,Sheet6!$L$31,Sheet6!$I$32,Sheet6!$J$32,Sheet6!$K$32,Sheet6!$L$32,Sheet6!$K$34,Sheet6!$L$34,Sheet6!$K$35,Sheet6!$L$35,Sheet6!$K$36,Sheet6!$L$36</definedName>
    <definedName name="QB_FORMULA_20" localSheetId="2" hidden="1">Sheet6!$L$182,Sheet6!$I$183,Sheet6!$J$183,Sheet6!$K$183,Sheet6!$L$183,Sheet6!$K$185,Sheet6!$L$185,Sheet6!$K$186,Sheet6!$L$186,Sheet6!$K$187,Sheet6!$L$187,Sheet6!$I$189,Sheet6!$J$189,Sheet6!$K$189,Sheet6!$L$189,Sheet6!$I$190</definedName>
    <definedName name="QB_FORMULA_21" localSheetId="2" hidden="1">Sheet6!$J$190,Sheet6!$K$190,Sheet6!$L$190,Sheet6!$I$191,Sheet6!$J$191,Sheet6!$K$191,Sheet6!$L$191,Sheet6!$K$194,Sheet6!$L$194,Sheet6!$K$195,Sheet6!$L$195,Sheet6!$K$196,Sheet6!$L$196,Sheet6!$K$197,Sheet6!$L$197,Sheet6!$K$199</definedName>
    <definedName name="QB_FORMULA_22" localSheetId="2" hidden="1">Sheet6!$L$199,Sheet6!$K$200,Sheet6!$L$200,Sheet6!$K$201,Sheet6!$L$201,Sheet6!$K$202,Sheet6!$L$202,Sheet6!$K$203,Sheet6!$L$203,Sheet6!$K$205,Sheet6!$L$205,Sheet6!$K$206,Sheet6!$L$206,Sheet6!$K$207,Sheet6!$L$207,Sheet6!$K$208</definedName>
    <definedName name="QB_FORMULA_23" localSheetId="2" hidden="1">Sheet6!$L$208,Sheet6!$K$209,Sheet6!$L$209,Sheet6!$K$210,Sheet6!$L$210,Sheet6!$K$211,Sheet6!$L$211,Sheet6!$I$213,Sheet6!$J$213,Sheet6!$K$213,Sheet6!$L$213,Sheet6!$K$215,Sheet6!$L$215,Sheet6!$I$216,Sheet6!$J$216,Sheet6!$K$216</definedName>
    <definedName name="QB_FORMULA_24" localSheetId="2" hidden="1">Sheet6!$L$216,Sheet6!$I$217,Sheet6!$J$217,Sheet6!$K$217,Sheet6!$L$217,Sheet6!$K$218,Sheet6!$L$218,Sheet6!$K$219,Sheet6!$L$219,Sheet6!$K$220,Sheet6!$L$220,Sheet6!$K$221,Sheet6!$L$221,Sheet6!$K$222,Sheet6!$L$222,Sheet6!$K$223</definedName>
    <definedName name="QB_FORMULA_25" localSheetId="2" hidden="1">Sheet6!$L$223,Sheet6!$K$224,Sheet6!$L$224,Sheet6!$K$225,Sheet6!$L$225,Sheet6!$K$226,Sheet6!$L$226,Sheet6!$K$227,Sheet6!$L$227,Sheet6!$K$228,Sheet6!$L$228,Sheet6!$K$229,Sheet6!$L$229,Sheet6!$K$230,Sheet6!$L$230,Sheet6!$K$231</definedName>
    <definedName name="QB_FORMULA_26" localSheetId="2" hidden="1">Sheet6!$L$231,Sheet6!$K$232,Sheet6!$L$232,Sheet6!$K$233,Sheet6!$L$233,Sheet6!$K$234,Sheet6!$L$234,Sheet6!$K$235,Sheet6!$L$235,Sheet6!$K$236,Sheet6!$L$236,Sheet6!$K$237,Sheet6!$L$237,Sheet6!$K$238,Sheet6!$L$238,Sheet6!$K$239</definedName>
    <definedName name="QB_FORMULA_27" localSheetId="2" hidden="1">Sheet6!$L$239,Sheet6!$K$240,Sheet6!$L$240,Sheet6!$K$241,Sheet6!$L$241,Sheet6!$K$243,Sheet6!$L$243,Sheet6!$K$244,Sheet6!$L$244,Sheet6!$I$245,Sheet6!$J$245,Sheet6!$K$245,Sheet6!$L$245,Sheet6!$I$246,Sheet6!$J$246,Sheet6!$K$246</definedName>
    <definedName name="QB_FORMULA_28" localSheetId="2" hidden="1">Sheet6!$L$246,Sheet6!$K$249,Sheet6!$L$249,Sheet6!$K$250,Sheet6!$L$250,Sheet6!$I$251,Sheet6!$J$251,Sheet6!$K$251,Sheet6!$L$251,Sheet6!$K$253,Sheet6!$L$253,Sheet6!$K$254,Sheet6!$L$254,Sheet6!$K$255,Sheet6!$L$255,Sheet6!$K$256</definedName>
    <definedName name="QB_FORMULA_29" localSheetId="2" hidden="1">Sheet6!$L$256,Sheet6!$I$257,Sheet6!$J$257,Sheet6!$K$257,Sheet6!$L$257,Sheet6!$K$258,Sheet6!$L$258,Sheet6!$K$259,Sheet6!$L$259,Sheet6!$K$260,Sheet6!$L$260,Sheet6!$K$261,Sheet6!$L$261,Sheet6!$K$262,Sheet6!$L$262,Sheet6!$K$263</definedName>
    <definedName name="QB_FORMULA_3" localSheetId="0" hidden="1">Sheet1!$K$183,Sheet1!$I$183,Sheet1!$K$189,Sheet1!$I$189,Sheet1!$K$195,Sheet1!$I$195,Sheet1!$K$200,Sheet1!$I$200,Sheet1!$K$206,Sheet1!$I$206,Sheet1!$K$207,Sheet1!$I$207,Sheet1!$K$208,Sheet1!$I$208,Sheet1!$K$229,Sheet1!$I$229</definedName>
    <definedName name="QB_FORMULA_3" localSheetId="3" hidden="1">Sheet3!#REF!,Sheet3!#REF!,Sheet3!#REF!,Sheet3!#REF!,Sheet3!#REF!,Sheet3!#REF!,Sheet3!#REF!,Sheet3!#REF!,Sheet3!#REF!,Sheet3!#REF!,Sheet3!#REF!,Sheet3!#REF!,Sheet3!#REF!,Sheet3!#REF!,Sheet3!#REF!,Sheet3!#REF!</definedName>
    <definedName name="QB_FORMULA_3" localSheetId="2" hidden="1">Sheet6!$K$38,Sheet6!$L$38,Sheet6!$K$39,Sheet6!$L$39,Sheet6!$K$40,Sheet6!$L$40,Sheet6!$K$41,Sheet6!$L$41,Sheet6!$I$42,Sheet6!$J$42,Sheet6!$K$42,Sheet6!$L$42,Sheet6!$K$44,Sheet6!$L$44,Sheet6!$K$45,Sheet6!$L$45</definedName>
    <definedName name="QB_FORMULA_30" localSheetId="2" hidden="1">Sheet6!$L$263,Sheet6!$K$264,Sheet6!$L$264,Sheet6!$K$265,Sheet6!$L$265,Sheet6!$K$266,Sheet6!$L$266,Sheet6!$K$267,Sheet6!$L$267,Sheet6!$K$268,Sheet6!$L$268,Sheet6!$K$269,Sheet6!$L$269,Sheet6!$K$270,Sheet6!$L$270,Sheet6!$K$271</definedName>
    <definedName name="QB_FORMULA_31" localSheetId="2" hidden="1">Sheet6!$L$271,Sheet6!$K$272,Sheet6!$L$272,Sheet6!$K$273,Sheet6!$L$273,Sheet6!$K$274,Sheet6!$L$274,Sheet6!$K$275,Sheet6!$L$275,Sheet6!$K$277,Sheet6!$L$277,Sheet6!$I$278,Sheet6!$J$278,Sheet6!$K$278,Sheet6!$L$278,Sheet6!$I$279</definedName>
    <definedName name="QB_FORMULA_32" localSheetId="2" hidden="1">Sheet6!$J$279,Sheet6!$K$279,Sheet6!$L$279,Sheet6!$K$282,Sheet6!$L$282,Sheet6!$K$283,Sheet6!$L$283,Sheet6!$K$284,Sheet6!$L$284,Sheet6!$K$285,Sheet6!$L$285,Sheet6!$K$286,Sheet6!$L$286,Sheet6!$I$287,Sheet6!$J$287,Sheet6!$K$287</definedName>
    <definedName name="QB_FORMULA_33" localSheetId="2" hidden="1">Sheet6!$L$287,Sheet6!$K$289,Sheet6!$L$289,Sheet6!$K$290,Sheet6!$L$290,Sheet6!$K$291,Sheet6!$L$291,Sheet6!$K$292,Sheet6!$L$292,Sheet6!$K$293,Sheet6!$L$293,Sheet6!$K$294,Sheet6!$L$294,Sheet6!$K$295,Sheet6!$L$295,Sheet6!$K$296</definedName>
    <definedName name="QB_FORMULA_34" localSheetId="2" hidden="1">Sheet6!$L$296,Sheet6!$I$298,Sheet6!$J$298,Sheet6!$K$298,Sheet6!$L$298,Sheet6!$K$300,Sheet6!$L$300,Sheet6!$K$301,Sheet6!$L$301,Sheet6!$K$302,Sheet6!$L$302,Sheet6!$K$303,Sheet6!$L$303,Sheet6!$I$304,Sheet6!$J$304,Sheet6!$K$304</definedName>
    <definedName name="QB_FORMULA_35" localSheetId="2" hidden="1">Sheet6!$L$304,Sheet6!$K$305,Sheet6!$L$305,Sheet6!$K$306,Sheet6!$L$306,Sheet6!$K$307,Sheet6!$L$307,Sheet6!$K$308,Sheet6!$L$308,Sheet6!$K$309,Sheet6!$L$309,Sheet6!$K$310,Sheet6!$L$310,Sheet6!$K$311,Sheet6!$L$311,Sheet6!$K$312</definedName>
    <definedName name="QB_FORMULA_36" localSheetId="2" hidden="1">Sheet6!$L$312,Sheet6!$K$313,Sheet6!$L$313,Sheet6!$K$314,Sheet6!$L$314,Sheet6!$K$315,Sheet6!$L$315,Sheet6!$K$316,Sheet6!$L$316,Sheet6!$K$317,Sheet6!$L$317,Sheet6!$K$318,Sheet6!$L$318,Sheet6!$K$320,Sheet6!$L$320,Sheet6!$K$321</definedName>
    <definedName name="QB_FORMULA_37" localSheetId="2" hidden="1">Sheet6!$L$321,Sheet6!$I$322,Sheet6!$J$322,Sheet6!$K$322,Sheet6!$L$322,Sheet6!$K$324,Sheet6!$L$324,Sheet6!$I$325,Sheet6!$J$325,Sheet6!$K$325,Sheet6!$L$325,Sheet6!$I$326,Sheet6!$J$326,Sheet6!$K$326,Sheet6!$L$326,Sheet6!$K$328</definedName>
    <definedName name="QB_FORMULA_38" localSheetId="2" hidden="1">Sheet6!$L$328,Sheet6!$I$329,Sheet6!$J$329,Sheet6!$K$329,Sheet6!$L$329,Sheet6!$K$331,Sheet6!$L$331,Sheet6!$K$332,Sheet6!$L$332,Sheet6!$K$333,Sheet6!$L$333,Sheet6!$K$334,Sheet6!$L$334,Sheet6!$K$337,Sheet6!$L$337,Sheet6!$K$338</definedName>
    <definedName name="QB_FORMULA_39" localSheetId="2" hidden="1">Sheet6!$L$338,Sheet6!$K$339,Sheet6!$L$339,Sheet6!$I$340,Sheet6!$J$340,Sheet6!$K$340,Sheet6!$L$340,Sheet6!$K$341,Sheet6!$L$341,Sheet6!$I$342,Sheet6!$J$342,Sheet6!$K$342,Sheet6!$L$342,Sheet6!$K$343,Sheet6!$L$343,Sheet6!$K$344</definedName>
    <definedName name="QB_FORMULA_4" localSheetId="0" hidden="1">Sheet1!$K$232,Sheet1!$I$232,Sheet1!$K$233,Sheet1!$I$233,Sheet1!$K$262,Sheet1!$I$262,Sheet1!$K$263,Sheet1!$I$263,Sheet1!$K$273,Sheet1!$I$273,Sheet1!$K$279,Sheet1!$I$279,Sheet1!$K$302,Sheet1!$I$302,Sheet1!$K$310,Sheet1!$I$310</definedName>
    <definedName name="QB_FORMULA_4" localSheetId="3" hidden="1">Sheet3!#REF!,Sheet3!#REF!,Sheet3!#REF!,Sheet3!#REF!</definedName>
    <definedName name="QB_FORMULA_4" localSheetId="2" hidden="1">Sheet6!$I$46,Sheet6!$J$46,Sheet6!$K$46,Sheet6!$L$46,Sheet6!$K$48,Sheet6!$L$48,Sheet6!$K$49,Sheet6!$L$49,Sheet6!$K$50,Sheet6!$L$50,Sheet6!$K$51,Sheet6!$L$51,Sheet6!$K$52,Sheet6!$L$52,Sheet6!$I$53,Sheet6!$J$53</definedName>
    <definedName name="QB_FORMULA_40" localSheetId="2" hidden="1">Sheet6!$L$344,Sheet6!$K$345,Sheet6!$L$345,Sheet6!$K$346,Sheet6!$L$346,Sheet6!$K$347,Sheet6!$L$347,Sheet6!$K$348,Sheet6!$L$348,Sheet6!$K$349,Sheet6!$L$349,Sheet6!$I$350,Sheet6!$J$350,Sheet6!$K$350,Sheet6!$L$350,Sheet6!$K$353</definedName>
    <definedName name="QB_FORMULA_41" localSheetId="2" hidden="1">Sheet6!$L$353,Sheet6!$K$354,Sheet6!$L$354,Sheet6!$K$355,Sheet6!$L$355,Sheet6!$I$356,Sheet6!$J$356,Sheet6!$K$356,Sheet6!$L$356,Sheet6!$K$358,Sheet6!$L$358,Sheet6!$K$359,Sheet6!$L$359,Sheet6!$K$360,Sheet6!$L$360,Sheet6!$I$361</definedName>
    <definedName name="QB_FORMULA_42" localSheetId="2" hidden="1">Sheet6!$J$361,Sheet6!$K$361,Sheet6!$L$361,Sheet6!$I$362,Sheet6!$J$362,Sheet6!$K$362,Sheet6!$L$362,Sheet6!$K$364,Sheet6!$L$364,Sheet6!$K$365,Sheet6!$L$365,Sheet6!$K$366,Sheet6!$L$366,Sheet6!$K$367,Sheet6!$L$367,Sheet6!$K$368</definedName>
    <definedName name="QB_FORMULA_43" localSheetId="2" hidden="1">Sheet6!$L$368,Sheet6!$K$369,Sheet6!$L$369,Sheet6!$I$370,Sheet6!$J$370,Sheet6!$K$370,Sheet6!$L$370,Sheet6!$I$372,Sheet6!$J$372,Sheet6!$K$372,Sheet6!$L$372,Sheet6!$I$373,Sheet6!$J$373,Sheet6!$K$373,Sheet6!$L$373,Sheet6!$I$374</definedName>
    <definedName name="QB_FORMULA_44" localSheetId="2" hidden="1">Sheet6!$J$374,Sheet6!$K$374,Sheet6!$L$374</definedName>
    <definedName name="QB_FORMULA_5" localSheetId="0" hidden="1">Sheet1!$K$321,Sheet1!$I$321,Sheet1!$K$329,Sheet1!$I$329,Sheet1!$K$348,Sheet1!$I$348,Sheet1!$K$352,Sheet1!$I$352,Sheet1!$K$353,Sheet1!$I$353,Sheet1!$K$356,Sheet1!$I$356,Sheet1!$K$368,Sheet1!$I$368,Sheet1!$K$370,Sheet1!$I$370</definedName>
    <definedName name="QB_FORMULA_5" localSheetId="2" hidden="1">Sheet6!$K$53,Sheet6!$L$53,Sheet6!$K$55,Sheet6!$L$55,Sheet6!$I$56,Sheet6!$J$56,Sheet6!$K$56,Sheet6!$L$56,Sheet6!$K$59,Sheet6!$L$59,Sheet6!$K$60,Sheet6!$L$60,Sheet6!$K$61,Sheet6!$L$61,Sheet6!$I$63,Sheet6!$J$63</definedName>
    <definedName name="QB_FORMULA_6" localSheetId="0" hidden="1">Sheet1!$K$380,Sheet1!$I$380,Sheet1!$K$387,Sheet1!$I$387,Sheet1!$K$393,Sheet1!$I$393,Sheet1!$K$394,Sheet1!$I$394,Sheet1!$K$404,Sheet1!$I$404,Sheet1!$K$407,Sheet1!$I$407,Sheet1!$K$408,Sheet1!$I$408,Sheet1!$K$412,Sheet1!$I$412</definedName>
    <definedName name="QB_FORMULA_6" localSheetId="2" hidden="1">Sheet6!$K$63,Sheet6!$L$63,Sheet6!$K$64,Sheet6!$L$64,Sheet6!$K$65,Sheet6!$L$65,Sheet6!$K$66,Sheet6!$L$66,Sheet6!$K$70,Sheet6!$L$70,Sheet6!$K$72,Sheet6!$L$72,Sheet6!$K$73,Sheet6!$L$73,Sheet6!$I$74,Sheet6!$J$74</definedName>
    <definedName name="QB_FORMULA_7" localSheetId="0" hidden="1">Sheet1!$K$413,Sheet1!$I$413,Sheet1!$K$414,Sheet1!$I$414</definedName>
    <definedName name="QB_FORMULA_7" localSheetId="2" hidden="1">Sheet6!$K$74,Sheet6!$L$74,Sheet6!$K$76,Sheet6!$L$76,Sheet6!$K$77,Sheet6!$L$77,Sheet6!$I$78,Sheet6!$J$78,Sheet6!$K$78,Sheet6!$L$78,Sheet6!$I$79,Sheet6!$J$79,Sheet6!$K$79,Sheet6!$L$79,Sheet6!$K$81,Sheet6!$L$81</definedName>
    <definedName name="QB_FORMULA_8" localSheetId="2" hidden="1">Sheet6!$K$82,Sheet6!$L$82,Sheet6!$K$83,Sheet6!$L$83,Sheet6!$K$84,Sheet6!$L$84,Sheet6!$K$85,Sheet6!$L$85,Sheet6!$I$86,Sheet6!$J$86,Sheet6!$K$86,Sheet6!$L$86,Sheet6!$I$87,Sheet6!$J$87,Sheet6!$K$87,Sheet6!$L$87</definedName>
    <definedName name="QB_FORMULA_9" localSheetId="2" hidden="1">Sheet6!$I$88,Sheet6!$J$88,Sheet6!$K$88,Sheet6!$L$88,Sheet6!$I$92,Sheet6!$K$94,Sheet6!$L$94,Sheet6!$K$95,Sheet6!$L$95,Sheet6!$K$96,Sheet6!$L$96,Sheet6!$K$97,Sheet6!$L$97,Sheet6!$K$98,Sheet6!$L$98,Sheet6!$K$100</definedName>
    <definedName name="QB_ROW_102260" localSheetId="0" hidden="1">Sheet1!$G$346</definedName>
    <definedName name="QB_ROW_102260" localSheetId="3" hidden="1">Sheet3!#REF!</definedName>
    <definedName name="QB_ROW_102260" localSheetId="2" hidden="1">Sheet6!$G$320</definedName>
    <definedName name="QB_ROW_103250" localSheetId="0" hidden="1">Sheet1!$F$355</definedName>
    <definedName name="QB_ROW_103250" localSheetId="3" hidden="1">Sheet3!#REF!</definedName>
    <definedName name="QB_ROW_103250" localSheetId="2" hidden="1">Sheet6!$F$328</definedName>
    <definedName name="QB_ROW_104260" localSheetId="3" hidden="1">Sheet3!#REF!</definedName>
    <definedName name="QB_ROW_105260" localSheetId="3" hidden="1">Sheet3!#REF!</definedName>
    <definedName name="QB_ROW_106250" localSheetId="0" hidden="1">Sheet1!$F$371</definedName>
    <definedName name="QB_ROW_106250" localSheetId="3" hidden="1">Sheet3!#REF!</definedName>
    <definedName name="QB_ROW_106250" localSheetId="2" hidden="1">Sheet6!$F$343</definedName>
    <definedName name="QB_ROW_107250" localSheetId="0" hidden="1">Sheet1!$F$373</definedName>
    <definedName name="QB_ROW_107250" localSheetId="3" hidden="1">Sheet3!#REF!</definedName>
    <definedName name="QB_ROW_108250" localSheetId="0" hidden="1">Sheet1!$F$372</definedName>
    <definedName name="QB_ROW_108250" localSheetId="3" hidden="1">Sheet3!#REF!</definedName>
    <definedName name="QB_ROW_108250" localSheetId="2" hidden="1">Sheet6!$F$344</definedName>
    <definedName name="QB_ROW_109250" localSheetId="0" hidden="1">Sheet1!$F$374</definedName>
    <definedName name="QB_ROW_109250" localSheetId="3" hidden="1">Sheet3!#REF!</definedName>
    <definedName name="QB_ROW_109250" localSheetId="2" hidden="1">Sheet6!$F$345</definedName>
    <definedName name="QB_ROW_110250" localSheetId="3" hidden="1">Sheet3!#REF!</definedName>
    <definedName name="QB_ROW_110250" localSheetId="2" hidden="1">Sheet6!$F$346</definedName>
    <definedName name="QB_ROW_111250" localSheetId="0" hidden="1">Sheet1!$F$376</definedName>
    <definedName name="QB_ROW_111250" localSheetId="3" hidden="1">Sheet3!#REF!</definedName>
    <definedName name="QB_ROW_111250" localSheetId="2" hidden="1">Sheet6!$F$347</definedName>
    <definedName name="QB_ROW_112250" localSheetId="0" hidden="1">Sheet1!$F$379</definedName>
    <definedName name="QB_ROW_112250" localSheetId="3" hidden="1">Sheet3!#REF!</definedName>
    <definedName name="QB_ROW_112250" localSheetId="2" hidden="1">Sheet6!$F$349</definedName>
    <definedName name="QB_ROW_114060" localSheetId="0" hidden="1">Sheet1!$G$363</definedName>
    <definedName name="QB_ROW_114060" localSheetId="3" hidden="1">Sheet3!#REF!</definedName>
    <definedName name="QB_ROW_114060" localSheetId="2" hidden="1">Sheet6!$G$336</definedName>
    <definedName name="QB_ROW_114270" localSheetId="0" hidden="1">Sheet1!$H$367</definedName>
    <definedName name="QB_ROW_114270" localSheetId="3" hidden="1">Sheet3!#REF!</definedName>
    <definedName name="QB_ROW_114360" localSheetId="0" hidden="1">Sheet1!$G$368</definedName>
    <definedName name="QB_ROW_114360" localSheetId="3" hidden="1">Sheet3!#REF!</definedName>
    <definedName name="QB_ROW_114360" localSheetId="2" hidden="1">Sheet6!$G$340</definedName>
    <definedName name="QB_ROW_115260" localSheetId="0" hidden="1">Sheet1!$G$369</definedName>
    <definedName name="QB_ROW_115260" localSheetId="3" hidden="1">Sheet3!#REF!</definedName>
    <definedName name="QB_ROW_115260" localSheetId="2" hidden="1">Sheet6!$G$341</definedName>
    <definedName name="QB_ROW_116250" localSheetId="0" hidden="1">Sheet1!$F$378</definedName>
    <definedName name="QB_ROW_116250" localSheetId="3" hidden="1">Sheet3!#REF!</definedName>
    <definedName name="QB_ROW_116250" localSheetId="2" hidden="1">Sheet6!$F$348</definedName>
    <definedName name="QB_ROW_117250" localSheetId="3" hidden="1">Sheet3!#REF!</definedName>
    <definedName name="QB_ROW_118260" localSheetId="0" hidden="1">Sheet1!$G$389</definedName>
    <definedName name="QB_ROW_118260" localSheetId="3" hidden="1">Sheet3!#REF!</definedName>
    <definedName name="QB_ROW_119250" localSheetId="3" hidden="1">Sheet3!#REF!</definedName>
    <definedName name="QB_ROW_120250" localSheetId="3" hidden="1">Sheet3!#REF!</definedName>
    <definedName name="QB_ROW_121250" localSheetId="3" hidden="1">Sheet3!#REF!</definedName>
    <definedName name="QB_ROW_122250" localSheetId="3" hidden="1">Sheet3!#REF!</definedName>
    <definedName name="QB_ROW_123040" localSheetId="0" hidden="1">Sheet1!$E$7</definedName>
    <definedName name="QB_ROW_123040" localSheetId="3" hidden="1">Sheet3!#REF!</definedName>
    <definedName name="QB_ROW_123040" localSheetId="2" hidden="1">Sheet6!$E$9</definedName>
    <definedName name="QB_ROW_123250" localSheetId="3" hidden="1">Sheet3!#REF!</definedName>
    <definedName name="QB_ROW_123340" localSheetId="0" hidden="1">Sheet1!$E$17</definedName>
    <definedName name="QB_ROW_123340" localSheetId="3" hidden="1">Sheet3!#REF!</definedName>
    <definedName name="QB_ROW_123340" localSheetId="2" hidden="1">Sheet6!$E$18</definedName>
    <definedName name="QB_ROW_124040" localSheetId="0" hidden="1">Sheet1!$E$18</definedName>
    <definedName name="QB_ROW_124040" localSheetId="3" hidden="1">Sheet3!#REF!</definedName>
    <definedName name="QB_ROW_124040" localSheetId="2" hidden="1">Sheet6!$E$19</definedName>
    <definedName name="QB_ROW_124250" localSheetId="3" hidden="1">Sheet3!#REF!</definedName>
    <definedName name="QB_ROW_124340" localSheetId="0" hidden="1">Sheet1!$E$33</definedName>
    <definedName name="QB_ROW_124340" localSheetId="3" hidden="1">Sheet3!#REF!</definedName>
    <definedName name="QB_ROW_124340" localSheetId="2" hidden="1">Sheet6!$E$32</definedName>
    <definedName name="QB_ROW_125250" localSheetId="0" hidden="1">Sheet1!$F$23</definedName>
    <definedName name="QB_ROW_125250" localSheetId="3" hidden="1">Sheet3!#REF!</definedName>
    <definedName name="QB_ROW_125250" localSheetId="2" hidden="1">Sheet6!$F$24</definedName>
    <definedName name="QB_ROW_126250" localSheetId="0" hidden="1">Sheet1!$F$22</definedName>
    <definedName name="QB_ROW_126250" localSheetId="3" hidden="1">Sheet3!#REF!</definedName>
    <definedName name="QB_ROW_126250" localSheetId="2" hidden="1">Sheet6!$F$23</definedName>
    <definedName name="QB_ROW_127250" localSheetId="3" hidden="1">Sheet3!#REF!</definedName>
    <definedName name="QB_ROW_128250" localSheetId="3" hidden="1">Sheet3!#REF!</definedName>
    <definedName name="QB_ROW_129250" localSheetId="3" hidden="1">Sheet3!#REF!</definedName>
    <definedName name="QB_ROW_130040" localSheetId="0" hidden="1">Sheet1!$E$34</definedName>
    <definedName name="QB_ROW_130040" localSheetId="3" hidden="1">Sheet3!#REF!</definedName>
    <definedName name="QB_ROW_130040" localSheetId="2" hidden="1">Sheet6!$E$33</definedName>
    <definedName name="QB_ROW_130250" localSheetId="0" hidden="1">Sheet1!$F$44</definedName>
    <definedName name="QB_ROW_130250" localSheetId="3" hidden="1">Sheet3!#REF!</definedName>
    <definedName name="QB_ROW_130340" localSheetId="0" hidden="1">Sheet1!$E$45</definedName>
    <definedName name="QB_ROW_130340" localSheetId="3" hidden="1">Sheet3!#REF!</definedName>
    <definedName name="QB_ROW_130340" localSheetId="2" hidden="1">Sheet6!$E$42</definedName>
    <definedName name="QB_ROW_131040" localSheetId="0" hidden="1">Sheet1!$E$46</definedName>
    <definedName name="QB_ROW_131040" localSheetId="3" hidden="1">Sheet3!#REF!</definedName>
    <definedName name="QB_ROW_131040" localSheetId="2" hidden="1">Sheet6!$E$43</definedName>
    <definedName name="QB_ROW_131250" localSheetId="3" hidden="1">Sheet3!#REF!</definedName>
    <definedName name="QB_ROW_131340" localSheetId="0" hidden="1">Sheet1!$E$50</definedName>
    <definedName name="QB_ROW_131340" localSheetId="3" hidden="1">Sheet3!#REF!</definedName>
    <definedName name="QB_ROW_131340" localSheetId="2" hidden="1">Sheet6!$E$46</definedName>
    <definedName name="QB_ROW_132040" localSheetId="0" hidden="1">Sheet1!$E$51</definedName>
    <definedName name="QB_ROW_132040" localSheetId="3" hidden="1">Sheet3!#REF!</definedName>
    <definedName name="QB_ROW_132040" localSheetId="2" hidden="1">Sheet6!$E$47</definedName>
    <definedName name="QB_ROW_132250" localSheetId="3" hidden="1">Sheet3!#REF!</definedName>
    <definedName name="QB_ROW_132340" localSheetId="0" hidden="1">Sheet1!$E$56</definedName>
    <definedName name="QB_ROW_132340" localSheetId="3" hidden="1">Sheet3!#REF!</definedName>
    <definedName name="QB_ROW_132340" localSheetId="2" hidden="1">Sheet6!$E$53</definedName>
    <definedName name="QB_ROW_133250" localSheetId="0" hidden="1">Sheet1!$F$47</definedName>
    <definedName name="QB_ROW_133250" localSheetId="3" hidden="1">Sheet3!#REF!</definedName>
    <definedName name="QB_ROW_133250" localSheetId="2" hidden="1">Sheet6!$F$44</definedName>
    <definedName name="QB_ROW_135040" localSheetId="0" hidden="1">Sheet1!$E$104</definedName>
    <definedName name="QB_ROW_135040" localSheetId="3" hidden="1">Sheet3!#REF!</definedName>
    <definedName name="QB_ROW_135040" localSheetId="2" hidden="1">Sheet6!$E$93</definedName>
    <definedName name="QB_ROW_135250" localSheetId="3" hidden="1">Sheet3!#REF!</definedName>
    <definedName name="QB_ROW_135340" localSheetId="0" hidden="1">Sheet1!$E$208</definedName>
    <definedName name="QB_ROW_135340" localSheetId="3" hidden="1">Sheet3!#REF!</definedName>
    <definedName name="QB_ROW_135340" localSheetId="2" hidden="1">Sheet6!$E$191</definedName>
    <definedName name="QB_ROW_137040" localSheetId="3" hidden="1">Sheet3!#REF!</definedName>
    <definedName name="QB_ROW_137250" localSheetId="3" hidden="1">Sheet3!#REF!</definedName>
    <definedName name="QB_ROW_137340" localSheetId="3" hidden="1">Sheet3!#REF!</definedName>
    <definedName name="QB_ROW_138040" localSheetId="0" hidden="1">Sheet1!$E$303</definedName>
    <definedName name="QB_ROW_138040" localSheetId="3" hidden="1">Sheet3!#REF!</definedName>
    <definedName name="QB_ROW_138040" localSheetId="2" hidden="1">Sheet6!$E$280</definedName>
    <definedName name="QB_ROW_138250" localSheetId="3" hidden="1">Sheet3!#REF!</definedName>
    <definedName name="QB_ROW_138340" localSheetId="0" hidden="1">Sheet1!$E$353</definedName>
    <definedName name="QB_ROW_138340" localSheetId="3" hidden="1">Sheet3!#REF!</definedName>
    <definedName name="QB_ROW_138340" localSheetId="2" hidden="1">Sheet6!$E$326</definedName>
    <definedName name="QB_ROW_139050" localSheetId="3" hidden="1">Sheet3!#REF!</definedName>
    <definedName name="QB_ROW_139260" localSheetId="3" hidden="1">Sheet3!#REF!</definedName>
    <definedName name="QB_ROW_139350" localSheetId="3" hidden="1">Sheet3!#REF!</definedName>
    <definedName name="QB_ROW_142040" localSheetId="0" hidden="1">Sheet1!$E$357</definedName>
    <definedName name="QB_ROW_142040" localSheetId="3" hidden="1">Sheet3!#REF!</definedName>
    <definedName name="QB_ROW_142040" localSheetId="2" hidden="1">Sheet6!$E$330</definedName>
    <definedName name="QB_ROW_142250" localSheetId="3" hidden="1">Sheet3!#REF!</definedName>
    <definedName name="QB_ROW_142340" localSheetId="0" hidden="1">Sheet1!$E$380</definedName>
    <definedName name="QB_ROW_142340" localSheetId="3" hidden="1">Sheet3!#REF!</definedName>
    <definedName name="QB_ROW_142340" localSheetId="2" hidden="1">Sheet6!$E$350</definedName>
    <definedName name="QB_ROW_144040" localSheetId="0" hidden="1">Sheet1!$E$381</definedName>
    <definedName name="QB_ROW_144040" localSheetId="3" hidden="1">Sheet3!#REF!</definedName>
    <definedName name="QB_ROW_144040" localSheetId="2" hidden="1">Sheet6!$E$351</definedName>
    <definedName name="QB_ROW_144250" localSheetId="3" hidden="1">Sheet3!#REF!</definedName>
    <definedName name="QB_ROW_144340" localSheetId="0" hidden="1">Sheet1!$E$394</definedName>
    <definedName name="QB_ROW_144340" localSheetId="3" hidden="1">Sheet3!#REF!</definedName>
    <definedName name="QB_ROW_144340" localSheetId="2" hidden="1">Sheet6!$E$362</definedName>
    <definedName name="QB_ROW_145040" localSheetId="3" hidden="1">Sheet3!#REF!</definedName>
    <definedName name="QB_ROW_145250" localSheetId="3" hidden="1">Sheet3!#REF!</definedName>
    <definedName name="QB_ROW_145340" localSheetId="3" hidden="1">Sheet3!#REF!</definedName>
    <definedName name="QB_ROW_146250" localSheetId="3" hidden="1">Sheet3!#REF!</definedName>
    <definedName name="QB_ROW_150250" localSheetId="0" hidden="1">Sheet1!$F$20</definedName>
    <definedName name="QB_ROW_150250" localSheetId="3" hidden="1">Sheet3!#REF!</definedName>
    <definedName name="QB_ROW_150250" localSheetId="2" hidden="1">Sheet6!$F$21</definedName>
    <definedName name="QB_ROW_151250" localSheetId="0" hidden="1">Sheet1!$F$24</definedName>
    <definedName name="QB_ROW_151250" localSheetId="3" hidden="1">Sheet3!#REF!</definedName>
    <definedName name="QB_ROW_151250" localSheetId="2" hidden="1">Sheet6!$F$25</definedName>
    <definedName name="QB_ROW_152260" localSheetId="3" hidden="1">Sheet3!#REF!</definedName>
    <definedName name="QB_ROW_153250" localSheetId="0" hidden="1">Sheet1!$F$21</definedName>
    <definedName name="QB_ROW_153250" localSheetId="3" hidden="1">Sheet3!#REF!</definedName>
    <definedName name="QB_ROW_153250" localSheetId="2" hidden="1">Sheet6!$F$22</definedName>
    <definedName name="QB_ROW_154250" localSheetId="3" hidden="1">Sheet3!#REF!</definedName>
    <definedName name="QB_ROW_155250" localSheetId="0" hidden="1">Sheet1!$F$28</definedName>
    <definedName name="QB_ROW_155250" localSheetId="3" hidden="1">Sheet3!#REF!</definedName>
    <definedName name="QB_ROW_155250" localSheetId="2" hidden="1">Sheet6!$F$28</definedName>
    <definedName name="QB_ROW_156250" localSheetId="0" hidden="1">Sheet1!$F$42</definedName>
    <definedName name="QB_ROW_156250" localSheetId="3" hidden="1">Sheet3!#REF!</definedName>
    <definedName name="QB_ROW_156250" localSheetId="2" hidden="1">Sheet6!$F$40</definedName>
    <definedName name="QB_ROW_157250" localSheetId="0" hidden="1">Sheet1!$F$48</definedName>
    <definedName name="QB_ROW_157250" localSheetId="3" hidden="1">Sheet3!#REF!</definedName>
    <definedName name="QB_ROW_157250" localSheetId="2" hidden="1">Sheet6!$F$45</definedName>
    <definedName name="QB_ROW_158250" localSheetId="0" hidden="1">Sheet1!$F$53</definedName>
    <definedName name="QB_ROW_158250" localSheetId="3" hidden="1">Sheet3!#REF!</definedName>
    <definedName name="QB_ROW_158250" localSheetId="2" hidden="1">Sheet6!$F$49</definedName>
    <definedName name="QB_ROW_159250" localSheetId="0" hidden="1">Sheet1!$F$58</definedName>
    <definedName name="QB_ROW_159250" localSheetId="3" hidden="1">Sheet3!#REF!</definedName>
    <definedName name="QB_ROW_159250" localSheetId="2" hidden="1">Sheet6!$F$55</definedName>
    <definedName name="QB_ROW_160250" localSheetId="3" hidden="1">Sheet3!#REF!</definedName>
    <definedName name="QB_ROW_161040" localSheetId="0" hidden="1">Sheet1!$E$60</definedName>
    <definedName name="QB_ROW_161040" localSheetId="3" hidden="1">Sheet3!#REF!</definedName>
    <definedName name="QB_ROW_161040" localSheetId="2" hidden="1">Sheet6!$E$57</definedName>
    <definedName name="QB_ROW_161250" localSheetId="3" hidden="1">Sheet3!#REF!</definedName>
    <definedName name="QB_ROW_161340" localSheetId="0" hidden="1">Sheet1!$E$87</definedName>
    <definedName name="QB_ROW_161340" localSheetId="3" hidden="1">Sheet3!#REF!</definedName>
    <definedName name="QB_ROW_161340" localSheetId="2" hidden="1">Sheet6!$E$79</definedName>
    <definedName name="QB_ROW_162250" localSheetId="0" hidden="1">Sheet1!$F$72</definedName>
    <definedName name="QB_ROW_162250" localSheetId="3" hidden="1">Sheet3!#REF!</definedName>
    <definedName name="QB_ROW_162250" localSheetId="2" hidden="1">Sheet6!$F$67</definedName>
    <definedName name="QB_ROW_163260" localSheetId="0" hidden="1">Sheet1!$G$75</definedName>
    <definedName name="QB_ROW_163260" localSheetId="3" hidden="1">Sheet3!#REF!</definedName>
    <definedName name="QB_ROW_163260" localSheetId="2" hidden="1">Sheet6!$G$70</definedName>
    <definedName name="QB_ROW_164250" localSheetId="0" hidden="1">Sheet1!$F$73</definedName>
    <definedName name="QB_ROW_164250" localSheetId="3" hidden="1">Sheet3!#REF!</definedName>
    <definedName name="QB_ROW_164250" localSheetId="2" hidden="1">Sheet6!$F$68</definedName>
    <definedName name="QB_ROW_165250" localSheetId="0" hidden="1">Sheet1!$F$86</definedName>
    <definedName name="QB_ROW_165250" localSheetId="3" hidden="1">Sheet3!#REF!</definedName>
    <definedName name="QB_ROW_166250" localSheetId="3" hidden="1">Sheet3!#REF!</definedName>
    <definedName name="QB_ROW_167250" localSheetId="3" hidden="1">Sheet3!#REF!</definedName>
    <definedName name="QB_ROW_168260" localSheetId="3" hidden="1">Sheet3!#REF!</definedName>
    <definedName name="QB_ROW_169260" localSheetId="0" hidden="1">Sheet1!$G$185</definedName>
    <definedName name="QB_ROW_169260" localSheetId="3" hidden="1">Sheet3!#REF!</definedName>
    <definedName name="QB_ROW_169260" localSheetId="2" hidden="1">Sheet6!$G$168</definedName>
    <definedName name="QB_ROW_170260" localSheetId="0" hidden="1">Sheet1!$G$186</definedName>
    <definedName name="QB_ROW_170260" localSheetId="3" hidden="1">Sheet3!#REF!</definedName>
    <definedName name="QB_ROW_170260" localSheetId="2" hidden="1">Sheet6!$G$169</definedName>
    <definedName name="QB_ROW_171250" localSheetId="0" hidden="1">Sheet1!$F$114</definedName>
    <definedName name="QB_ROW_171250" localSheetId="3" hidden="1">Sheet3!#REF!</definedName>
    <definedName name="QB_ROW_171250" localSheetId="2" hidden="1">Sheet6!$F$103</definedName>
    <definedName name="QB_ROW_172260" localSheetId="0" hidden="1">Sheet1!$G$182</definedName>
    <definedName name="QB_ROW_172260" localSheetId="3" hidden="1">Sheet3!#REF!</definedName>
    <definedName name="QB_ROW_172260" localSheetId="2" hidden="1">Sheet6!$G$165</definedName>
    <definedName name="QB_ROW_173250" localSheetId="0" hidden="1">Sheet1!$F$118</definedName>
    <definedName name="QB_ROW_173250" localSheetId="3" hidden="1">Sheet3!#REF!</definedName>
    <definedName name="QB_ROW_173250" localSheetId="2" hidden="1">Sheet6!$F$107</definedName>
    <definedName name="QB_ROW_175050" localSheetId="3" hidden="1">Sheet3!#REF!</definedName>
    <definedName name="QB_ROW_175260" localSheetId="3" hidden="1">Sheet3!#REF!</definedName>
    <definedName name="QB_ROW_175350" localSheetId="0" hidden="1">Sheet1!$F$120</definedName>
    <definedName name="QB_ROW_175350" localSheetId="3" hidden="1">Sheet3!#REF!</definedName>
    <definedName name="QB_ROW_175350" localSheetId="2" hidden="1">Sheet6!$F$109</definedName>
    <definedName name="QB_ROW_176260" localSheetId="3" hidden="1">Sheet3!#REF!</definedName>
    <definedName name="QB_ROW_177260" localSheetId="0" hidden="1">Sheet1!$G$188</definedName>
    <definedName name="QB_ROW_177260" localSheetId="3" hidden="1">Sheet3!#REF!</definedName>
    <definedName name="QB_ROW_177260" localSheetId="2" hidden="1">Sheet6!$G$171</definedName>
    <definedName name="QB_ROW_178260" localSheetId="3" hidden="1">Sheet3!#REF!</definedName>
    <definedName name="QB_ROW_179260" localSheetId="3" hidden="1">Sheet3!#REF!</definedName>
    <definedName name="QB_ROW_180260" localSheetId="0" hidden="1">Sheet1!$G$271</definedName>
    <definedName name="QB_ROW_180260" localSheetId="3" hidden="1">Sheet3!#REF!</definedName>
    <definedName name="QB_ROW_180260" localSheetId="2" hidden="1">Sheet6!$G$249</definedName>
    <definedName name="QB_ROW_181260" localSheetId="0" hidden="1">Sheet1!$G$272</definedName>
    <definedName name="QB_ROW_181260" localSheetId="3" hidden="1">Sheet3!#REF!</definedName>
    <definedName name="QB_ROW_181260" localSheetId="2" hidden="1">Sheet6!$G$250</definedName>
    <definedName name="QB_ROW_182250" localSheetId="0" hidden="1">Sheet1!$F$285</definedName>
    <definedName name="QB_ROW_182250" localSheetId="3" hidden="1">Sheet3!#REF!</definedName>
    <definedName name="QB_ROW_182250" localSheetId="2" hidden="1">Sheet6!$F$263</definedName>
    <definedName name="QB_ROW_18301" localSheetId="0" hidden="1">Sheet1!$A$414</definedName>
    <definedName name="QB_ROW_18301" localSheetId="3" hidden="1">Sheet3!#REF!</definedName>
    <definedName name="QB_ROW_18301" localSheetId="2" hidden="1">Sheet6!$A$374</definedName>
    <definedName name="QB_ROW_183250" localSheetId="0" hidden="1">Sheet1!$F$286</definedName>
    <definedName name="QB_ROW_183250" localSheetId="3" hidden="1">Sheet3!#REF!</definedName>
    <definedName name="QB_ROW_183250" localSheetId="2" hidden="1">Sheet6!$F$264</definedName>
    <definedName name="QB_ROW_184250" localSheetId="0" hidden="1">Sheet1!$F$288</definedName>
    <definedName name="QB_ROW_184250" localSheetId="3" hidden="1">Sheet3!#REF!</definedName>
    <definedName name="QB_ROW_184250" localSheetId="2" hidden="1">Sheet6!$F$266</definedName>
    <definedName name="QB_ROW_185270" localSheetId="0" hidden="1">Sheet1!$H$197</definedName>
    <definedName name="QB_ROW_185270" localSheetId="3" hidden="1">Sheet3!#REF!</definedName>
    <definedName name="QB_ROW_185270" localSheetId="2" hidden="1">Sheet6!$H$180</definedName>
    <definedName name="QB_ROW_186260" localSheetId="3" hidden="1">Sheet3!#REF!</definedName>
    <definedName name="QB_ROW_187250" localSheetId="0" hidden="1">Sheet1!$F$290</definedName>
    <definedName name="QB_ROW_187250" localSheetId="3" hidden="1">Sheet3!#REF!</definedName>
    <definedName name="QB_ROW_187250" localSheetId="2" hidden="1">Sheet6!$F$268</definedName>
    <definedName name="QB_ROW_188250" localSheetId="0" hidden="1">Sheet1!$F$296</definedName>
    <definedName name="QB_ROW_188250" localSheetId="3" hidden="1">Sheet3!#REF!</definedName>
    <definedName name="QB_ROW_188250" localSheetId="2" hidden="1">Sheet6!$F$273</definedName>
    <definedName name="QB_ROW_189260" localSheetId="3" hidden="1">Sheet3!#REF!</definedName>
    <definedName name="QB_ROW_19011" localSheetId="0" hidden="1">Sheet1!$B$3</definedName>
    <definedName name="QB_ROW_19011" localSheetId="3" hidden="1">Sheet3!#REF!</definedName>
    <definedName name="QB_ROW_19011" localSheetId="2" hidden="1">Sheet6!$B$3</definedName>
    <definedName name="QB_ROW_190250" localSheetId="0" hidden="1">Sheet1!$F$291</definedName>
    <definedName name="QB_ROW_190250" localSheetId="3" hidden="1">Sheet3!#REF!</definedName>
    <definedName name="QB_ROW_190250" localSheetId="2" hidden="1">Sheet6!$F$269</definedName>
    <definedName name="QB_ROW_191250" localSheetId="3" hidden="1">Sheet3!#REF!</definedName>
    <definedName name="QB_ROW_191250" localSheetId="2" hidden="1">Sheet6!$F$271</definedName>
    <definedName name="QB_ROW_192250" localSheetId="3" hidden="1">Sheet3!#REF!</definedName>
    <definedName name="QB_ROW_19311" localSheetId="0" hidden="1">Sheet1!$B$408</definedName>
    <definedName name="QB_ROW_19311" localSheetId="3" hidden="1">Sheet3!#REF!</definedName>
    <definedName name="QB_ROW_19311" localSheetId="2" hidden="1">Sheet6!$B$373</definedName>
    <definedName name="QB_ROW_193260" localSheetId="0" hidden="1">Sheet1!$G$308</definedName>
    <definedName name="QB_ROW_193260" localSheetId="3" hidden="1">Sheet3!#REF!</definedName>
    <definedName name="QB_ROW_193260" localSheetId="2" hidden="1">Sheet6!$G$285</definedName>
    <definedName name="QB_ROW_194250" localSheetId="0" hidden="1">Sheet1!$F$330</definedName>
    <definedName name="QB_ROW_194250" localSheetId="3" hidden="1">Sheet3!#REF!</definedName>
    <definedName name="QB_ROW_194250" localSheetId="2" hidden="1">Sheet6!$F$305</definedName>
    <definedName name="QB_ROW_195250" localSheetId="0" hidden="1">Sheet1!$F$331</definedName>
    <definedName name="QB_ROW_195250" localSheetId="3" hidden="1">Sheet3!#REF!</definedName>
    <definedName name="QB_ROW_195250" localSheetId="2" hidden="1">Sheet6!$F$306</definedName>
    <definedName name="QB_ROW_196250" localSheetId="0" hidden="1">Sheet1!$F$332</definedName>
    <definedName name="QB_ROW_196250" localSheetId="3" hidden="1">Sheet3!#REF!</definedName>
    <definedName name="QB_ROW_196250" localSheetId="2" hidden="1">Sheet6!$F$307</definedName>
    <definedName name="QB_ROW_197250" localSheetId="0" hidden="1">Sheet1!$F$333</definedName>
    <definedName name="QB_ROW_197250" localSheetId="3" hidden="1">Sheet3!#REF!</definedName>
    <definedName name="QB_ROW_197250" localSheetId="2" hidden="1">Sheet6!$F$308</definedName>
    <definedName name="QB_ROW_198250" localSheetId="0" hidden="1">Sheet1!$F$334</definedName>
    <definedName name="QB_ROW_198250" localSheetId="3" hidden="1">Sheet3!#REF!</definedName>
    <definedName name="QB_ROW_198250" localSheetId="2" hidden="1">Sheet6!$F$309</definedName>
    <definedName name="QB_ROW_199250" localSheetId="0" hidden="1">Sheet1!$F$336</definedName>
    <definedName name="QB_ROW_199250" localSheetId="3" hidden="1">Sheet3!#REF!</definedName>
    <definedName name="QB_ROW_199250" localSheetId="2" hidden="1">Sheet6!$F$310</definedName>
    <definedName name="QB_ROW_200250" localSheetId="0" hidden="1">Sheet1!$F$337</definedName>
    <definedName name="QB_ROW_200250" localSheetId="3" hidden="1">Sheet3!#REF!</definedName>
    <definedName name="QB_ROW_200250" localSheetId="2" hidden="1">Sheet6!$F$311</definedName>
    <definedName name="QB_ROW_20031" localSheetId="0" hidden="1">Sheet1!$D$4</definedName>
    <definedName name="QB_ROW_20031" localSheetId="3" hidden="1">Sheet3!#REF!</definedName>
    <definedName name="QB_ROW_20031" localSheetId="2" hidden="1">Sheet6!$D$4</definedName>
    <definedName name="QB_ROW_201250" localSheetId="0" hidden="1">Sheet1!$F$339</definedName>
    <definedName name="QB_ROW_201250" localSheetId="3" hidden="1">Sheet3!#REF!</definedName>
    <definedName name="QB_ROW_201250" localSheetId="2" hidden="1">Sheet6!$F$313</definedName>
    <definedName name="QB_ROW_202250" localSheetId="0" hidden="1">Sheet1!$F$340</definedName>
    <definedName name="QB_ROW_202250" localSheetId="3" hidden="1">Sheet3!#REF!</definedName>
    <definedName name="QB_ROW_202250" localSheetId="2" hidden="1">Sheet6!$F$314</definedName>
    <definedName name="QB_ROW_203250" localSheetId="3" hidden="1">Sheet3!#REF!</definedName>
    <definedName name="QB_ROW_20331" localSheetId="0" hidden="1">Sheet1!$D$98</definedName>
    <definedName name="QB_ROW_20331" localSheetId="3" hidden="1">Sheet3!#REF!</definedName>
    <definedName name="QB_ROW_20331" localSheetId="2" hidden="1">Sheet6!$D$87</definedName>
    <definedName name="QB_ROW_204250" localSheetId="0" hidden="1">Sheet1!$F$341</definedName>
    <definedName name="QB_ROW_204250" localSheetId="3" hidden="1">Sheet3!#REF!</definedName>
    <definedName name="QB_ROW_204250" localSheetId="2" hidden="1">Sheet6!$F$315</definedName>
    <definedName name="QB_ROW_205250" localSheetId="0" hidden="1">Sheet1!$F$342</definedName>
    <definedName name="QB_ROW_205250" localSheetId="3" hidden="1">Sheet3!#REF!</definedName>
    <definedName name="QB_ROW_205250" localSheetId="2" hidden="1">Sheet6!$F$316</definedName>
    <definedName name="QB_ROW_206250" localSheetId="0" hidden="1">Sheet1!$F$343</definedName>
    <definedName name="QB_ROW_206250" localSheetId="3" hidden="1">Sheet3!#REF!</definedName>
    <definedName name="QB_ROW_206250" localSheetId="2" hidden="1">Sheet6!$F$317</definedName>
    <definedName name="QB_ROW_207250" localSheetId="3" hidden="1">Sheet3!#REF!</definedName>
    <definedName name="QB_ROW_208250" localSheetId="0" hidden="1">Sheet1!$F$344</definedName>
    <definedName name="QB_ROW_208250" localSheetId="3" hidden="1">Sheet3!#REF!</definedName>
    <definedName name="QB_ROW_208250" localSheetId="2" hidden="1">Sheet6!$F$318</definedName>
    <definedName name="QB_ROW_210050" localSheetId="0" hidden="1">Sheet1!$F$311</definedName>
    <definedName name="QB_ROW_210050" localSheetId="3" hidden="1">Sheet3!#REF!</definedName>
    <definedName name="QB_ROW_210050" localSheetId="2" hidden="1">Sheet6!$F$288</definedName>
    <definedName name="QB_ROW_210260" localSheetId="0" hidden="1">Sheet1!$G$320</definedName>
    <definedName name="QB_ROW_210260" localSheetId="3" hidden="1">Sheet3!#REF!</definedName>
    <definedName name="QB_ROW_210260" localSheetId="2" hidden="1">Sheet6!$G$297</definedName>
    <definedName name="QB_ROW_21031" localSheetId="0" hidden="1">Sheet1!$D$100</definedName>
    <definedName name="QB_ROW_21031" localSheetId="3" hidden="1">Sheet3!#REF!</definedName>
    <definedName name="QB_ROW_21031" localSheetId="2" hidden="1">Sheet6!$D$89</definedName>
    <definedName name="QB_ROW_210350" localSheetId="0" hidden="1">Sheet1!$F$321</definedName>
    <definedName name="QB_ROW_210350" localSheetId="3" hidden="1">Sheet3!#REF!</definedName>
    <definedName name="QB_ROW_210350" localSheetId="2" hidden="1">Sheet6!$F$298</definedName>
    <definedName name="QB_ROW_21050" localSheetId="0" hidden="1">Sheet1!$F$8</definedName>
    <definedName name="QB_ROW_21050" localSheetId="3" hidden="1">Sheet3!#REF!</definedName>
    <definedName name="QB_ROW_21050" localSheetId="2" hidden="1">Sheet6!$F$10</definedName>
    <definedName name="QB_ROW_211250" localSheetId="3" hidden="1">Sheet3!#REF!</definedName>
    <definedName name="QB_ROW_212250" localSheetId="3" hidden="1">Sheet3!#REF!</definedName>
    <definedName name="QB_ROW_21260" localSheetId="0" hidden="1">Sheet1!$G$14</definedName>
    <definedName name="QB_ROW_21260" localSheetId="3" hidden="1">Sheet3!#REF!</definedName>
    <definedName name="QB_ROW_21260" localSheetId="2" hidden="1">Sheet6!$G$15</definedName>
    <definedName name="QB_ROW_213260" localSheetId="3" hidden="1">Sheet3!#REF!</definedName>
    <definedName name="QB_ROW_21331" localSheetId="0" hidden="1">Sheet1!$D$407</definedName>
    <definedName name="QB_ROW_21331" localSheetId="3" hidden="1">Sheet3!#REF!</definedName>
    <definedName name="QB_ROW_21331" localSheetId="2" hidden="1">Sheet6!$D$372</definedName>
    <definedName name="QB_ROW_21350" localSheetId="0" hidden="1">Sheet1!$F$15</definedName>
    <definedName name="QB_ROW_21350" localSheetId="3" hidden="1">Sheet3!#REF!</definedName>
    <definedName name="QB_ROW_21350" localSheetId="2" hidden="1">Sheet6!$F$16</definedName>
    <definedName name="QB_ROW_214250" localSheetId="3" hidden="1">Sheet3!#REF!</definedName>
    <definedName name="QB_ROW_215260" localSheetId="0" hidden="1">Sheet1!$G$347</definedName>
    <definedName name="QB_ROW_215260" localSheetId="3" hidden="1">Sheet3!#REF!</definedName>
    <definedName name="QB_ROW_215260" localSheetId="2" hidden="1">Sheet6!$G$321</definedName>
    <definedName name="QB_ROW_217260" localSheetId="3" hidden="1">Sheet3!#REF!</definedName>
    <definedName name="QB_ROW_218260" localSheetId="3" hidden="1">Sheet3!#REF!</definedName>
    <definedName name="QB_ROW_219260" localSheetId="0" hidden="1">Sheet1!$G$390</definedName>
    <definedName name="QB_ROW_219260" localSheetId="3" hidden="1">Sheet3!#REF!</definedName>
    <definedName name="QB_ROW_219260" localSheetId="2" hidden="1">Sheet6!$G$358</definedName>
    <definedName name="QB_ROW_22011" localSheetId="0" hidden="1">Sheet1!$B$409</definedName>
    <definedName name="QB_ROW_22011" localSheetId="3" hidden="1">Sheet3!#REF!</definedName>
    <definedName name="QB_ROW_220260" localSheetId="3" hidden="1">Sheet3!#REF!</definedName>
    <definedName name="QB_ROW_221260" localSheetId="0" hidden="1">Sheet1!$G$383</definedName>
    <definedName name="QB_ROW_221260" localSheetId="3" hidden="1">Sheet3!#REF!</definedName>
    <definedName name="QB_ROW_221260" localSheetId="2" hidden="1">Sheet6!$G$353</definedName>
    <definedName name="QB_ROW_222040" localSheetId="0" hidden="1">Sheet1!$E$101</definedName>
    <definedName name="QB_ROW_222040" localSheetId="3" hidden="1">Sheet3!#REF!</definedName>
    <definedName name="QB_ROW_222040" localSheetId="2" hidden="1">Sheet6!$E$90</definedName>
    <definedName name="QB_ROW_222250" localSheetId="3" hidden="1">Sheet3!#REF!</definedName>
    <definedName name="QB_ROW_222340" localSheetId="0" hidden="1">Sheet1!$E$103</definedName>
    <definedName name="QB_ROW_222340" localSheetId="3" hidden="1">Sheet3!#REF!</definedName>
    <definedName name="QB_ROW_222340" localSheetId="2" hidden="1">Sheet6!$E$92</definedName>
    <definedName name="QB_ROW_22250" localSheetId="0" hidden="1">Sheet1!$F$9</definedName>
    <definedName name="QB_ROW_22250" localSheetId="3" hidden="1">Sheet3!#REF!</definedName>
    <definedName name="QB_ROW_22250" localSheetId="2" hidden="1">Sheet6!$F$20</definedName>
    <definedName name="QB_ROW_22311" localSheetId="0" hidden="1">Sheet1!$B$413</definedName>
    <definedName name="QB_ROW_22311" localSheetId="3" hidden="1">Sheet3!#REF!</definedName>
    <definedName name="QB_ROW_223260" localSheetId="0" hidden="1">Sheet1!$G$157</definedName>
    <definedName name="QB_ROW_223260" localSheetId="3" hidden="1">Sheet3!#REF!</definedName>
    <definedName name="QB_ROW_223260" localSheetId="2" hidden="1">Sheet6!$G$143</definedName>
    <definedName name="QB_ROW_2240" localSheetId="0" hidden="1">Sheet1!$E$405</definedName>
    <definedName name="QB_ROW_2240" localSheetId="3" hidden="1">Sheet3!#REF!</definedName>
    <definedName name="QB_ROW_2240" localSheetId="2" hidden="1">Sheet6!$E$371</definedName>
    <definedName name="QB_ROW_224260" localSheetId="3" hidden="1">Sheet3!#REF!</definedName>
    <definedName name="QB_ROW_225260" localSheetId="3" hidden="1">Sheet3!#REF!</definedName>
    <definedName name="QB_ROW_226040" localSheetId="0" hidden="1">Sheet1!$E$395</definedName>
    <definedName name="QB_ROW_226040" localSheetId="3" hidden="1">Sheet3!#REF!</definedName>
    <definedName name="QB_ROW_226040" localSheetId="2" hidden="1">Sheet6!$E$363</definedName>
    <definedName name="QB_ROW_226250" localSheetId="3" hidden="1">Sheet3!#REF!</definedName>
    <definedName name="QB_ROW_226340" localSheetId="0" hidden="1">Sheet1!$E$404</definedName>
    <definedName name="QB_ROW_226340" localSheetId="3" hidden="1">Sheet3!#REF!</definedName>
    <definedName name="QB_ROW_226340" localSheetId="2" hidden="1">Sheet6!$E$370</definedName>
    <definedName name="QB_ROW_227250" localSheetId="0" hidden="1">Sheet1!$F$122</definedName>
    <definedName name="QB_ROW_227250" localSheetId="3" hidden="1">Sheet3!#REF!</definedName>
    <definedName name="QB_ROW_227250" localSheetId="2" hidden="1">Sheet6!$F$111</definedName>
    <definedName name="QB_ROW_228260" localSheetId="3" hidden="1">Sheet3!#REF!</definedName>
    <definedName name="QB_ROW_229250" localSheetId="3" hidden="1">Sheet3!#REF!</definedName>
    <definedName name="QB_ROW_230250" localSheetId="3" hidden="1">Sheet3!#REF!</definedName>
    <definedName name="QB_ROW_231250" localSheetId="3" hidden="1">Sheet3!#REF!</definedName>
    <definedName name="QB_ROW_23221" localSheetId="3" hidden="1">Sheet3!#REF!</definedName>
    <definedName name="QB_ROW_232250" localSheetId="3" hidden="1">Sheet3!#REF!</definedName>
    <definedName name="QB_ROW_23250" localSheetId="0" hidden="1">Sheet1!$F$16</definedName>
    <definedName name="QB_ROW_23250" localSheetId="3" hidden="1">Sheet3!#REF!</definedName>
    <definedName name="QB_ROW_23250" localSheetId="2" hidden="1">Sheet6!$F$17</definedName>
    <definedName name="QB_ROW_233250" localSheetId="3" hidden="1">Sheet3!#REF!</definedName>
    <definedName name="QB_ROW_235040" localSheetId="0" hidden="1">Sheet1!$E$209</definedName>
    <definedName name="QB_ROW_235040" localSheetId="3" hidden="1">Sheet3!#REF!</definedName>
    <definedName name="QB_ROW_235040" localSheetId="2" hidden="1">Sheet6!$E$192</definedName>
    <definedName name="QB_ROW_235250" localSheetId="3" hidden="1">Sheet3!#REF!</definedName>
    <definedName name="QB_ROW_235340" localSheetId="0" hidden="1">Sheet1!$E$263</definedName>
    <definedName name="QB_ROW_235340" localSheetId="3" hidden="1">Sheet3!#REF!</definedName>
    <definedName name="QB_ROW_235340" localSheetId="2" hidden="1">Sheet6!$E$246</definedName>
    <definedName name="QB_ROW_236260" localSheetId="0" hidden="1">Sheet1!$G$211</definedName>
    <definedName name="QB_ROW_236260" localSheetId="3" hidden="1">Sheet3!#REF!</definedName>
    <definedName name="QB_ROW_236260" localSheetId="2" hidden="1">Sheet6!$G$194</definedName>
    <definedName name="QB_ROW_237260" localSheetId="0" hidden="1">Sheet1!$G$212</definedName>
    <definedName name="QB_ROW_237260" localSheetId="3" hidden="1">Sheet3!#REF!</definedName>
    <definedName name="QB_ROW_237260" localSheetId="2" hidden="1">Sheet6!$G$195</definedName>
    <definedName name="QB_ROW_238260" localSheetId="0" hidden="1">Sheet1!$G$214</definedName>
    <definedName name="QB_ROW_238260" localSheetId="3" hidden="1">Sheet3!#REF!</definedName>
    <definedName name="QB_ROW_238260" localSheetId="2" hidden="1">Sheet6!$G$197</definedName>
    <definedName name="QB_ROW_239260" localSheetId="0" hidden="1">Sheet1!$G$215</definedName>
    <definedName name="QB_ROW_239260" localSheetId="3" hidden="1">Sheet3!#REF!</definedName>
    <definedName name="QB_ROW_239260" localSheetId="2" hidden="1">Sheet6!$G$199</definedName>
    <definedName name="QB_ROW_24021" localSheetId="0" hidden="1">Sheet1!$C$410</definedName>
    <definedName name="QB_ROW_24021" localSheetId="3" hidden="1">Sheet3!#REF!</definedName>
    <definedName name="QB_ROW_240260" localSheetId="0" hidden="1">Sheet1!$G$216</definedName>
    <definedName name="QB_ROW_240260" localSheetId="3" hidden="1">Sheet3!#REF!</definedName>
    <definedName name="QB_ROW_240260" localSheetId="2" hidden="1">Sheet6!$G$200</definedName>
    <definedName name="QB_ROW_241260" localSheetId="0" hidden="1">Sheet1!$G$217</definedName>
    <definedName name="QB_ROW_241260" localSheetId="3" hidden="1">Sheet3!#REF!</definedName>
    <definedName name="QB_ROW_241260" localSheetId="2" hidden="1">Sheet6!$G$201</definedName>
    <definedName name="QB_ROW_242260" localSheetId="0" hidden="1">Sheet1!$G$218</definedName>
    <definedName name="QB_ROW_242260" localSheetId="3" hidden="1">Sheet3!#REF!</definedName>
    <definedName name="QB_ROW_242260" localSheetId="2" hidden="1">Sheet6!$G$202</definedName>
    <definedName name="QB_ROW_24321" localSheetId="0" hidden="1">Sheet1!$C$412</definedName>
    <definedName name="QB_ROW_24321" localSheetId="3" hidden="1">Sheet3!#REF!</definedName>
    <definedName name="QB_ROW_243250" localSheetId="0" hidden="1">Sheet1!$F$234</definedName>
    <definedName name="QB_ROW_243250" localSheetId="3" hidden="1">Sheet3!#REF!</definedName>
    <definedName name="QB_ROW_243250" localSheetId="2" hidden="1">Sheet6!$F$218</definedName>
    <definedName name="QB_ROW_244250" localSheetId="0" hidden="1">Sheet1!$F$237</definedName>
    <definedName name="QB_ROW_244250" localSheetId="3" hidden="1">Sheet3!#REF!</definedName>
    <definedName name="QB_ROW_244250" localSheetId="2" hidden="1">Sheet6!$F$221</definedName>
    <definedName name="QB_ROW_245250" localSheetId="0" hidden="1">Sheet1!$F$238</definedName>
    <definedName name="QB_ROW_245250" localSheetId="3" hidden="1">Sheet3!#REF!</definedName>
    <definedName name="QB_ROW_245250" localSheetId="2" hidden="1">Sheet6!$F$222</definedName>
    <definedName name="QB_ROW_246260" localSheetId="3" hidden="1">Sheet3!#REF!</definedName>
    <definedName name="QB_ROW_247270" localSheetId="0" hidden="1">Sheet1!$H$192</definedName>
    <definedName name="QB_ROW_247270" localSheetId="3" hidden="1">Sheet3!#REF!</definedName>
    <definedName name="QB_ROW_247270" localSheetId="2" hidden="1">Sheet6!$H$175</definedName>
    <definedName name="QB_ROW_248250" localSheetId="0" hidden="1">Sheet1!$F$239</definedName>
    <definedName name="QB_ROW_248250" localSheetId="3" hidden="1">Sheet3!#REF!</definedName>
    <definedName name="QB_ROW_248250" localSheetId="2" hidden="1">Sheet6!$F$223</definedName>
    <definedName name="QB_ROW_249250" localSheetId="0" hidden="1">Sheet1!$F$241</definedName>
    <definedName name="QB_ROW_249250" localSheetId="3" hidden="1">Sheet3!#REF!</definedName>
    <definedName name="QB_ROW_249250" localSheetId="2" hidden="1">Sheet6!$F$225</definedName>
    <definedName name="QB_ROW_250250" localSheetId="0" hidden="1">Sheet1!$F$242</definedName>
    <definedName name="QB_ROW_250250" localSheetId="3" hidden="1">Sheet3!#REF!</definedName>
    <definedName name="QB_ROW_250250" localSheetId="2" hidden="1">Sheet6!$F$226</definedName>
    <definedName name="QB_ROW_251250" localSheetId="0" hidden="1">Sheet1!$F$243</definedName>
    <definedName name="QB_ROW_251250" localSheetId="3" hidden="1">Sheet3!#REF!</definedName>
    <definedName name="QB_ROW_251250" localSheetId="2" hidden="1">Sheet6!$F$227</definedName>
    <definedName name="QB_ROW_252250" localSheetId="0" hidden="1">Sheet1!$F$245</definedName>
    <definedName name="QB_ROW_252250" localSheetId="3" hidden="1">Sheet3!#REF!</definedName>
    <definedName name="QB_ROW_252250" localSheetId="2" hidden="1">Sheet6!$F$229</definedName>
    <definedName name="QB_ROW_253250" localSheetId="0" hidden="1">Sheet1!$F$244</definedName>
    <definedName name="QB_ROW_253250" localSheetId="3" hidden="1">Sheet3!#REF!</definedName>
    <definedName name="QB_ROW_253250" localSheetId="2" hidden="1">Sheet6!$F$228</definedName>
    <definedName name="QB_ROW_254250" localSheetId="0" hidden="1">Sheet1!$F$246</definedName>
    <definedName name="QB_ROW_254250" localSheetId="3" hidden="1">Sheet3!#REF!</definedName>
    <definedName name="QB_ROW_254250" localSheetId="2" hidden="1">Sheet6!$F$230</definedName>
    <definedName name="QB_ROW_255270" localSheetId="0" hidden="1">Sheet1!$H$227</definedName>
    <definedName name="QB_ROW_255270" localSheetId="3" hidden="1">Sheet3!#REF!</definedName>
    <definedName name="QB_ROW_255270" localSheetId="2" hidden="1">Sheet6!$H$211</definedName>
    <definedName name="QB_ROW_256250" localSheetId="0" hidden="1">Sheet1!$F$247</definedName>
    <definedName name="QB_ROW_256250" localSheetId="3" hidden="1">Sheet3!#REF!</definedName>
    <definedName name="QB_ROW_256250" localSheetId="2" hidden="1">Sheet6!$F$231</definedName>
    <definedName name="QB_ROW_257260" localSheetId="3" hidden="1">Sheet3!#REF!</definedName>
    <definedName name="QB_ROW_257260" localSheetId="2" hidden="1">Sheet6!$G$243</definedName>
    <definedName name="QB_ROW_258250" localSheetId="0" hidden="1">Sheet1!$F$248</definedName>
    <definedName name="QB_ROW_258250" localSheetId="3" hidden="1">Sheet3!#REF!</definedName>
    <definedName name="QB_ROW_258250" localSheetId="2" hidden="1">Sheet6!$F$232</definedName>
    <definedName name="QB_ROW_259260" localSheetId="0" hidden="1">Sheet1!$G$260</definedName>
    <definedName name="QB_ROW_259260" localSheetId="3" hidden="1">Sheet3!#REF!</definedName>
    <definedName name="QB_ROW_259260" localSheetId="2" hidden="1">Sheet6!$G$244</definedName>
    <definedName name="QB_ROW_260250" localSheetId="0" hidden="1">Sheet1!$F$249</definedName>
    <definedName name="QB_ROW_260250" localSheetId="3" hidden="1">Sheet3!#REF!</definedName>
    <definedName name="QB_ROW_260250" localSheetId="2" hidden="1">Sheet6!$F$233</definedName>
    <definedName name="QB_ROW_261250" localSheetId="0" hidden="1">Sheet1!$F$250</definedName>
    <definedName name="QB_ROW_261250" localSheetId="3" hidden="1">Sheet3!#REF!</definedName>
    <definedName name="QB_ROW_261250" localSheetId="2" hidden="1">Sheet6!$F$234</definedName>
    <definedName name="QB_ROW_262250" localSheetId="0" hidden="1">Sheet1!$F$251</definedName>
    <definedName name="QB_ROW_262250" localSheetId="3" hidden="1">Sheet3!#REF!</definedName>
    <definedName name="QB_ROW_262250" localSheetId="2" hidden="1">Sheet6!$F$235</definedName>
    <definedName name="QB_ROW_26250" localSheetId="0" hidden="1">Sheet1!$F$26</definedName>
    <definedName name="QB_ROW_26250" localSheetId="3" hidden="1">Sheet3!#REF!</definedName>
    <definedName name="QB_ROW_26250" localSheetId="2" hidden="1">Sheet6!$F$26</definedName>
    <definedName name="QB_ROW_263250" localSheetId="3" hidden="1">Sheet3!#REF!</definedName>
    <definedName name="QB_ROW_263250" localSheetId="2" hidden="1">Sheet6!$F$236</definedName>
    <definedName name="QB_ROW_264060" localSheetId="0" hidden="1">Sheet1!$G$220</definedName>
    <definedName name="QB_ROW_264060" localSheetId="3" hidden="1">Sheet3!#REF!</definedName>
    <definedName name="QB_ROW_264060" localSheetId="2" hidden="1">Sheet6!$G$204</definedName>
    <definedName name="QB_ROW_264270" localSheetId="0" hidden="1">Sheet1!$H$228</definedName>
    <definedName name="QB_ROW_264270" localSheetId="3" hidden="1">Sheet3!#REF!</definedName>
    <definedName name="QB_ROW_264270" localSheetId="2" hidden="1">Sheet6!$H$212</definedName>
    <definedName name="QB_ROW_264360" localSheetId="0" hidden="1">Sheet1!$G$229</definedName>
    <definedName name="QB_ROW_264360" localSheetId="3" hidden="1">Sheet3!#REF!</definedName>
    <definedName name="QB_ROW_264360" localSheetId="2" hidden="1">Sheet6!$G$213</definedName>
    <definedName name="QB_ROW_265250" localSheetId="0" hidden="1">Sheet1!$F$253</definedName>
    <definedName name="QB_ROW_265250" localSheetId="3" hidden="1">Sheet3!#REF!</definedName>
    <definedName name="QB_ROW_265250" localSheetId="2" hidden="1">Sheet6!$F$237</definedName>
    <definedName name="QB_ROW_266250" localSheetId="3" hidden="1">Sheet3!#REF!</definedName>
    <definedName name="QB_ROW_267250" localSheetId="3" hidden="1">Sheet3!#REF!</definedName>
    <definedName name="QB_ROW_267250" localSheetId="2" hidden="1">Sheet6!$F$240</definedName>
    <definedName name="QB_ROW_268250" localSheetId="0" hidden="1">Sheet1!$F$257</definedName>
    <definedName name="QB_ROW_268250" localSheetId="3" hidden="1">Sheet3!#REF!</definedName>
    <definedName name="QB_ROW_268250" localSheetId="2" hidden="1">Sheet6!$F$241</definedName>
    <definedName name="QB_ROW_269250" localSheetId="0" hidden="1">Sheet1!$F$116</definedName>
    <definedName name="QB_ROW_269250" localSheetId="3" hidden="1">Sheet3!#REF!</definedName>
    <definedName name="QB_ROW_269250" localSheetId="2" hidden="1">Sheet6!$F$105</definedName>
    <definedName name="QB_ROW_270250" localSheetId="0" hidden="1">Sheet1!$F$117</definedName>
    <definedName name="QB_ROW_270250" localSheetId="3" hidden="1">Sheet3!#REF!</definedName>
    <definedName name="QB_ROW_270250" localSheetId="2" hidden="1">Sheet6!$F$106</definedName>
    <definedName name="QB_ROW_271250" localSheetId="3" hidden="1">Sheet3!#REF!</definedName>
    <definedName name="QB_ROW_27250" localSheetId="0" hidden="1">Sheet1!$F$29</definedName>
    <definedName name="QB_ROW_27250" localSheetId="3" hidden="1">Sheet3!#REF!</definedName>
    <definedName name="QB_ROW_27250" localSheetId="2" hidden="1">Sheet6!$F$29</definedName>
    <definedName name="QB_ROW_274250" localSheetId="0" hidden="1">Sheet1!$F$121</definedName>
    <definedName name="QB_ROW_274250" localSheetId="3" hidden="1">Sheet3!#REF!</definedName>
    <definedName name="QB_ROW_274250" localSheetId="2" hidden="1">Sheet6!$F$110</definedName>
    <definedName name="QB_ROW_275040" localSheetId="3" hidden="1">Sheet3!#REF!</definedName>
    <definedName name="QB_ROW_275250" localSheetId="3" hidden="1">Sheet3!#REF!</definedName>
    <definedName name="QB_ROW_275340" localSheetId="3" hidden="1">Sheet3!#REF!</definedName>
    <definedName name="QB_ROW_278260" localSheetId="3" hidden="1">Sheet3!#REF!</definedName>
    <definedName name="QB_ROW_280250" localSheetId="3" hidden="1">Sheet3!#REF!</definedName>
    <definedName name="QB_ROW_281250" localSheetId="3" hidden="1">Sheet3!#REF!</definedName>
    <definedName name="QB_ROW_282250" localSheetId="3" hidden="1">Sheet3!#REF!</definedName>
    <definedName name="QB_ROW_28250" localSheetId="0" hidden="1">Sheet1!$F$32</definedName>
    <definedName name="QB_ROW_28250" localSheetId="3" hidden="1">Sheet3!#REF!</definedName>
    <definedName name="QB_ROW_28250" localSheetId="2" hidden="1">Sheet6!$F$31</definedName>
    <definedName name="QB_ROW_283260" localSheetId="3" hidden="1">Sheet3!#REF!</definedName>
    <definedName name="QB_ROW_284250" localSheetId="3" hidden="1">Sheet3!#REF!</definedName>
    <definedName name="QB_ROW_285260" localSheetId="3" hidden="1">Sheet3!#REF!</definedName>
    <definedName name="QB_ROW_286260" localSheetId="3" hidden="1">Sheet3!#REF!</definedName>
    <definedName name="QB_ROW_287260" localSheetId="3" hidden="1">Sheet3!#REF!</definedName>
    <definedName name="QB_ROW_291250" localSheetId="3" hidden="1">Sheet3!#REF!</definedName>
    <definedName name="QB_ROW_292040" localSheetId="3" hidden="1">Sheet3!#REF!</definedName>
    <definedName name="QB_ROW_292040" localSheetId="2" hidden="1">Sheet6!$E$6</definedName>
    <definedName name="QB_ROW_292250" localSheetId="3" hidden="1">Sheet3!#REF!</definedName>
    <definedName name="QB_ROW_292340" localSheetId="3" hidden="1">Sheet3!#REF!</definedName>
    <definedName name="QB_ROW_292340" localSheetId="2" hidden="1">Sheet6!$E$8</definedName>
    <definedName name="QB_ROW_29250" localSheetId="0" hidden="1">Sheet1!$F$35</definedName>
    <definedName name="QB_ROW_29250" localSheetId="3" hidden="1">Sheet3!#REF!</definedName>
    <definedName name="QB_ROW_29250" localSheetId="2" hidden="1">Sheet6!$F$34</definedName>
    <definedName name="QB_ROW_293250" localSheetId="3" hidden="1">Sheet3!#REF!</definedName>
    <definedName name="QB_ROW_294260" localSheetId="3" hidden="1">Sheet3!#REF!</definedName>
    <definedName name="QB_ROW_295250" localSheetId="3" hidden="1">Sheet3!#REF!</definedName>
    <definedName name="QB_ROW_296260" localSheetId="0" hidden="1">Sheet1!$G$392</definedName>
    <definedName name="QB_ROW_296260" localSheetId="3" hidden="1">Sheet3!#REF!</definedName>
    <definedName name="QB_ROW_296260" localSheetId="2" hidden="1">Sheet6!$G$360</definedName>
    <definedName name="QB_ROW_297250" localSheetId="3" hidden="1">Sheet3!#REF!</definedName>
    <definedName name="QB_ROW_299250" localSheetId="0" hidden="1">Sheet1!$F$377</definedName>
    <definedName name="QB_ROW_299250" localSheetId="3" hidden="1">Sheet3!#REF!</definedName>
    <definedName name="QB_ROW_300250" localSheetId="3" hidden="1">Sheet3!#REF!</definedName>
    <definedName name="QB_ROW_301250" localSheetId="3" hidden="1">Sheet3!#REF!</definedName>
    <definedName name="QB_ROW_302230" localSheetId="0" hidden="1">Sheet1!$D$411</definedName>
    <definedName name="QB_ROW_302230" localSheetId="3" hidden="1">Sheet3!#REF!</definedName>
    <definedName name="QB_ROW_30250" localSheetId="0" hidden="1">Sheet1!$F$36</definedName>
    <definedName name="QB_ROW_30250" localSheetId="3" hidden="1">Sheet3!#REF!</definedName>
    <definedName name="QB_ROW_30250" localSheetId="2" hidden="1">Sheet6!$F$35</definedName>
    <definedName name="QB_ROW_304050" localSheetId="3" hidden="1">Sheet3!#REF!</definedName>
    <definedName name="QB_ROW_304260" localSheetId="3" hidden="1">Sheet3!#REF!</definedName>
    <definedName name="QB_ROW_304350" localSheetId="3" hidden="1">Sheet3!#REF!</definedName>
    <definedName name="QB_ROW_305260" localSheetId="3" hidden="1">Sheet3!#REF!</definedName>
    <definedName name="QB_ROW_306260" localSheetId="3" hidden="1">Sheet3!#REF!</definedName>
    <definedName name="QB_ROW_307050" localSheetId="3" hidden="1">Sheet3!#REF!</definedName>
    <definedName name="QB_ROW_307260" localSheetId="3" hidden="1">Sheet3!#REF!</definedName>
    <definedName name="QB_ROW_307350" localSheetId="3" hidden="1">Sheet3!#REF!</definedName>
    <definedName name="QB_ROW_308260" localSheetId="3" hidden="1">Sheet3!#REF!</definedName>
    <definedName name="QB_ROW_309260" localSheetId="3" hidden="1">Sheet3!#REF!</definedName>
    <definedName name="QB_ROW_310250" localSheetId="3" hidden="1">Sheet3!#REF!</definedName>
    <definedName name="QB_ROW_311260" localSheetId="3" hidden="1">Sheet3!#REF!</definedName>
    <definedName name="QB_ROW_312260" localSheetId="3" hidden="1">Sheet3!#REF!</definedName>
    <definedName name="QB_ROW_31250" localSheetId="0" hidden="1">Sheet1!$F$37</definedName>
    <definedName name="QB_ROW_31250" localSheetId="3" hidden="1">Sheet3!#REF!</definedName>
    <definedName name="QB_ROW_31250" localSheetId="2" hidden="1">Sheet6!$F$36</definedName>
    <definedName name="QB_ROW_313260" localSheetId="3" hidden="1">Sheet3!#REF!</definedName>
    <definedName name="QB_ROW_314260" localSheetId="3" hidden="1">Sheet3!#REF!</definedName>
    <definedName name="QB_ROW_315260" localSheetId="3" hidden="1">Sheet3!#REF!</definedName>
    <definedName name="QB_ROW_316260" localSheetId="3" hidden="1">Sheet3!#REF!</definedName>
    <definedName name="QB_ROW_317260" localSheetId="3" hidden="1">Sheet3!#REF!</definedName>
    <definedName name="QB_ROW_318260" localSheetId="3" hidden="1">Sheet3!#REF!</definedName>
    <definedName name="QB_ROW_32250" localSheetId="3" hidden="1">Sheet3!#REF!</definedName>
    <definedName name="QB_ROW_331250" localSheetId="3" hidden="1">Sheet3!#REF!</definedName>
    <definedName name="QB_ROW_332250" localSheetId="3" hidden="1">Sheet3!#REF!</definedName>
    <definedName name="QB_ROW_33250" localSheetId="0" hidden="1">Sheet1!$F$39</definedName>
    <definedName name="QB_ROW_33250" localSheetId="3" hidden="1">Sheet3!#REF!</definedName>
    <definedName name="QB_ROW_33250" localSheetId="2" hidden="1">Sheet6!$F$38</definedName>
    <definedName name="QB_ROW_333250" localSheetId="0" hidden="1">Sheet1!$F$254</definedName>
    <definedName name="QB_ROW_333250" localSheetId="3" hidden="1">Sheet3!#REF!</definedName>
    <definedName name="QB_ROW_333250" localSheetId="2" hidden="1">Sheet6!$F$238</definedName>
    <definedName name="QB_ROW_334250" localSheetId="3" hidden="1">Sheet3!#REF!</definedName>
    <definedName name="QB_ROW_335250" localSheetId="3" hidden="1">Sheet3!#REF!</definedName>
    <definedName name="QB_ROW_34250" localSheetId="3" hidden="1">Sheet3!#REF!</definedName>
    <definedName name="QB_ROW_344250" localSheetId="0" hidden="1">Sheet1!$F$235</definedName>
    <definedName name="QB_ROW_344250" localSheetId="3" hidden="1">Sheet3!#REF!</definedName>
    <definedName name="QB_ROW_344250" localSheetId="2" hidden="1">Sheet6!$F$219</definedName>
    <definedName name="QB_ROW_345250" localSheetId="0" hidden="1">Sheet1!$F$236</definedName>
    <definedName name="QB_ROW_345250" localSheetId="3" hidden="1">Sheet3!#REF!</definedName>
    <definedName name="QB_ROW_345250" localSheetId="2" hidden="1">Sheet6!$F$220</definedName>
    <definedName name="QB_ROW_348260" localSheetId="0" hidden="1">Sheet1!$G$385</definedName>
    <definedName name="QB_ROW_348260" localSheetId="3" hidden="1">Sheet3!#REF!</definedName>
    <definedName name="QB_ROW_348260" localSheetId="2" hidden="1">Sheet6!$G$354</definedName>
    <definedName name="QB_ROW_349250" localSheetId="3" hidden="1">Sheet3!#REF!</definedName>
    <definedName name="QB_ROW_351260" localSheetId="0" hidden="1">Sheet1!$G$10</definedName>
    <definedName name="QB_ROW_351260" localSheetId="3" hidden="1">Sheet3!#REF!</definedName>
    <definedName name="QB_ROW_351260" localSheetId="2" hidden="1">Sheet6!$G$11</definedName>
    <definedName name="QB_ROW_352260" localSheetId="0" hidden="1">Sheet1!$G$11</definedName>
    <definedName name="QB_ROW_352260" localSheetId="3" hidden="1">Sheet3!#REF!</definedName>
    <definedName name="QB_ROW_352260" localSheetId="2" hidden="1">Sheet6!$G$12</definedName>
    <definedName name="QB_ROW_35250" localSheetId="0" hidden="1">Sheet1!$F$40</definedName>
    <definedName name="QB_ROW_35250" localSheetId="3" hidden="1">Sheet3!#REF!</definedName>
    <definedName name="QB_ROW_35250" localSheetId="2" hidden="1">Sheet6!$F$39</definedName>
    <definedName name="QB_ROW_353260" localSheetId="3" hidden="1">Sheet3!#REF!</definedName>
    <definedName name="QB_ROW_353260" localSheetId="2" hidden="1">Sheet6!$G$13</definedName>
    <definedName name="QB_ROW_354250" localSheetId="3" hidden="1">Sheet3!#REF!</definedName>
    <definedName name="QB_ROW_355040" localSheetId="0" hidden="1">Sheet1!$E$95</definedName>
    <definedName name="QB_ROW_355040" localSheetId="3" hidden="1">Sheet3!#REF!</definedName>
    <definedName name="QB_ROW_355250" localSheetId="3" hidden="1">Sheet3!#REF!</definedName>
    <definedName name="QB_ROW_355340" localSheetId="0" hidden="1">Sheet1!$E$97</definedName>
    <definedName name="QB_ROW_355340" localSheetId="3" hidden="1">Sheet3!#REF!</definedName>
    <definedName name="QB_ROW_356250" localSheetId="3" hidden="1">Sheet3!#REF!</definedName>
    <definedName name="QB_ROW_357250" localSheetId="3" hidden="1">Sheet3!#REF!</definedName>
    <definedName name="QB_ROW_358250" localSheetId="3" hidden="1">Sheet3!#REF!</definedName>
    <definedName name="QB_ROW_359250" localSheetId="3" hidden="1">Sheet3!#REF!</definedName>
    <definedName name="QB_ROW_360250" localSheetId="3" hidden="1">Sheet3!#REF!</definedName>
    <definedName name="QB_ROW_361250" localSheetId="3" hidden="1">Sheet3!#REF!</definedName>
    <definedName name="QB_ROW_362250" localSheetId="3" hidden="1">Sheet3!#REF!</definedName>
    <definedName name="QB_ROW_36250" localSheetId="3" hidden="1">Sheet3!#REF!</definedName>
    <definedName name="QB_ROW_364250" localSheetId="3" hidden="1">Sheet3!#REF!</definedName>
    <definedName name="QB_ROW_365250" localSheetId="0" hidden="1">Sheet1!$F$96</definedName>
    <definedName name="QB_ROW_365250" localSheetId="3" hidden="1">Sheet3!#REF!</definedName>
    <definedName name="QB_ROW_366260" localSheetId="0" hidden="1">Sheet1!$G$64</definedName>
    <definedName name="QB_ROW_366260" localSheetId="3" hidden="1">Sheet3!#REF!</definedName>
    <definedName name="QB_ROW_366260" localSheetId="2" hidden="1">Sheet6!$G$61</definedName>
    <definedName name="QB_ROW_367260" localSheetId="3" hidden="1">Sheet3!#REF!</definedName>
    <definedName name="QB_ROW_368260" localSheetId="0" hidden="1">Sheet1!$G$181</definedName>
    <definedName name="QB_ROW_368260" localSheetId="3" hidden="1">Sheet3!#REF!</definedName>
    <definedName name="QB_ROW_368260" localSheetId="2" hidden="1">Sheet6!$G$164</definedName>
    <definedName name="QB_ROW_369260" localSheetId="3" hidden="1">Sheet3!#REF!</definedName>
    <definedName name="QB_ROW_370260" localSheetId="3" hidden="1">Sheet3!#REF!</definedName>
    <definedName name="QB_ROW_371250" localSheetId="0" hidden="1">Sheet1!#REF!</definedName>
    <definedName name="QB_ROW_371250" localSheetId="3" hidden="1">Sheet3!#REF!</definedName>
    <definedName name="QB_ROW_371250" localSheetId="2" hidden="1">Sheet6!$F$50</definedName>
    <definedName name="QB_ROW_37250" localSheetId="0" hidden="1">Sheet1!$F$49</definedName>
    <definedName name="QB_ROW_37250" localSheetId="3" hidden="1">Sheet3!#REF!</definedName>
    <definedName name="QB_ROW_373260" localSheetId="0" hidden="1">Sheet1!$G$180</definedName>
    <definedName name="QB_ROW_373260" localSheetId="3" hidden="1">Sheet3!#REF!</definedName>
    <definedName name="QB_ROW_373260" localSheetId="2" hidden="1">Sheet6!$G$163</definedName>
    <definedName name="QB_ROW_374260" localSheetId="3" hidden="1">Sheet3!#REF!</definedName>
    <definedName name="QB_ROW_375060" localSheetId="0" hidden="1">Sheet1!$G$230</definedName>
    <definedName name="QB_ROW_375060" localSheetId="3" hidden="1">Sheet3!#REF!</definedName>
    <definedName name="QB_ROW_375060" localSheetId="2" hidden="1">Sheet6!$G$214</definedName>
    <definedName name="QB_ROW_375270" localSheetId="3" hidden="1">Sheet3!#REF!</definedName>
    <definedName name="QB_ROW_375360" localSheetId="0" hidden="1">Sheet1!$G$232</definedName>
    <definedName name="QB_ROW_375360" localSheetId="3" hidden="1">Sheet3!#REF!</definedName>
    <definedName name="QB_ROW_375360" localSheetId="2" hidden="1">Sheet6!$G$216</definedName>
    <definedName name="QB_ROW_376270" localSheetId="3" hidden="1">Sheet3!#REF!</definedName>
    <definedName name="QB_ROW_377270" localSheetId="0" hidden="1">Sheet1!$H$231</definedName>
    <definedName name="QB_ROW_377270" localSheetId="3" hidden="1">Sheet3!#REF!</definedName>
    <definedName name="QB_ROW_377270" localSheetId="2" hidden="1">Sheet6!$H$215</definedName>
    <definedName name="QB_ROW_378270" localSheetId="3" hidden="1">Sheet3!#REF!</definedName>
    <definedName name="QB_ROW_380250" localSheetId="3" hidden="1">Sheet3!#REF!</definedName>
    <definedName name="QB_ROW_381250" localSheetId="3" hidden="1">Sheet3!#REF!</definedName>
    <definedName name="QB_ROW_382250" localSheetId="3" hidden="1">Sheet3!#REF!</definedName>
    <definedName name="QB_ROW_38250" localSheetId="0" hidden="1">Sheet1!$F$52</definedName>
    <definedName name="QB_ROW_38250" localSheetId="3" hidden="1">Sheet3!#REF!</definedName>
    <definedName name="QB_ROW_38250" localSheetId="2" hidden="1">Sheet6!$F$48</definedName>
    <definedName name="QB_ROW_384270" localSheetId="0" hidden="1">Sheet1!$H$221</definedName>
    <definedName name="QB_ROW_384270" localSheetId="3" hidden="1">Sheet3!#REF!</definedName>
    <definedName name="QB_ROW_384270" localSheetId="2" hidden="1">Sheet6!$H$205</definedName>
    <definedName name="QB_ROW_385260" localSheetId="0" hidden="1">Sheet1!$G$312</definedName>
    <definedName name="QB_ROW_385260" localSheetId="3" hidden="1">Sheet3!#REF!</definedName>
    <definedName name="QB_ROW_385260" localSheetId="2" hidden="1">Sheet6!$G$289</definedName>
    <definedName name="QB_ROW_387260" localSheetId="0" hidden="1">Sheet1!$G$313</definedName>
    <definedName name="QB_ROW_387260" localSheetId="3" hidden="1">Sheet3!#REF!</definedName>
    <definedName name="QB_ROW_387260" localSheetId="2" hidden="1">Sheet6!$G$290</definedName>
    <definedName name="QB_ROW_388270" localSheetId="0" hidden="1">Sheet1!$H$222</definedName>
    <definedName name="QB_ROW_388270" localSheetId="3" hidden="1">Sheet3!#REF!</definedName>
    <definedName name="QB_ROW_388270" localSheetId="2" hidden="1">Sheet6!$H$206</definedName>
    <definedName name="QB_ROW_390270" localSheetId="0" hidden="1">Sheet1!$H$223</definedName>
    <definedName name="QB_ROW_390270" localSheetId="3" hidden="1">Sheet3!#REF!</definedName>
    <definedName name="QB_ROW_390270" localSheetId="2" hidden="1">Sheet6!$H$207</definedName>
    <definedName name="QB_ROW_391260" localSheetId="0" hidden="1">Sheet1!$G$314</definedName>
    <definedName name="QB_ROW_391260" localSheetId="3" hidden="1">Sheet3!#REF!</definedName>
    <definedName name="QB_ROW_391260" localSheetId="2" hidden="1">Sheet6!$G$291</definedName>
    <definedName name="QB_ROW_392260" localSheetId="0" hidden="1">Sheet1!$G$111</definedName>
    <definedName name="QB_ROW_392260" localSheetId="3" hidden="1">Sheet3!#REF!</definedName>
    <definedName name="QB_ROW_392260" localSheetId="2" hidden="1">Sheet6!$G$100</definedName>
    <definedName name="QB_ROW_393250" localSheetId="0" hidden="1">Sheet1!$F$69</definedName>
    <definedName name="QB_ROW_393250" localSheetId="3" hidden="1">Sheet3!#REF!</definedName>
    <definedName name="QB_ROW_393250" localSheetId="2" hidden="1">Sheet6!$F$65</definedName>
    <definedName name="QB_ROW_394250" localSheetId="0" hidden="1">Sheet1!$F$31</definedName>
    <definedName name="QB_ROW_394250" localSheetId="3" hidden="1">Sheet3!#REF!</definedName>
    <definedName name="QB_ROW_394250" localSheetId="2" hidden="1">Sheet6!$F$30</definedName>
    <definedName name="QB_ROW_395260" localSheetId="0" hidden="1">Sheet1!$G$133</definedName>
    <definedName name="QB_ROW_395260" localSheetId="3" hidden="1">Sheet3!#REF!</definedName>
    <definedName name="QB_ROW_395260" localSheetId="2" hidden="1">Sheet6!$G$121</definedName>
    <definedName name="QB_ROW_396260" localSheetId="0" hidden="1">Sheet1!$G$134</definedName>
    <definedName name="QB_ROW_396260" localSheetId="3" hidden="1">Sheet3!#REF!</definedName>
    <definedName name="QB_ROW_396260" localSheetId="2" hidden="1">Sheet6!$G$122</definedName>
    <definedName name="QB_ROW_397260" localSheetId="0" hidden="1">Sheet1!$G$135</definedName>
    <definedName name="QB_ROW_397260" localSheetId="3" hidden="1">Sheet3!#REF!</definedName>
    <definedName name="QB_ROW_397260" localSheetId="2" hidden="1">Sheet6!$G$123</definedName>
    <definedName name="QB_ROW_398260" localSheetId="0" hidden="1">Sheet1!$G$136</definedName>
    <definedName name="QB_ROW_398260" localSheetId="3" hidden="1">Sheet3!#REF!</definedName>
    <definedName name="QB_ROW_398260" localSheetId="2" hidden="1">Sheet6!$G$124</definedName>
    <definedName name="QB_ROW_399260" localSheetId="0" hidden="1">Sheet1!$G$137</definedName>
    <definedName name="QB_ROW_399260" localSheetId="3" hidden="1">Sheet3!#REF!</definedName>
    <definedName name="QB_ROW_399260" localSheetId="2" hidden="1">Sheet6!$G$125</definedName>
    <definedName name="QB_ROW_400260" localSheetId="0" hidden="1">Sheet1!$G$138</definedName>
    <definedName name="QB_ROW_400260" localSheetId="3" hidden="1">Sheet3!#REF!</definedName>
    <definedName name="QB_ROW_400260" localSheetId="2" hidden="1">Sheet6!$G$126</definedName>
    <definedName name="QB_ROW_40050" localSheetId="0" hidden="1">Sheet1!$F$61</definedName>
    <definedName name="QB_ROW_40050" localSheetId="3" hidden="1">Sheet3!#REF!</definedName>
    <definedName name="QB_ROW_40050" localSheetId="2" hidden="1">Sheet6!$F$58</definedName>
    <definedName name="QB_ROW_401260" localSheetId="0" hidden="1">Sheet1!$G$126</definedName>
    <definedName name="QB_ROW_401260" localSheetId="3" hidden="1">Sheet3!#REF!</definedName>
    <definedName name="QB_ROW_401260" localSheetId="2" hidden="1">Sheet6!$G$114</definedName>
    <definedName name="QB_ROW_402260" localSheetId="0" hidden="1">Sheet1!$G$127</definedName>
    <definedName name="QB_ROW_402260" localSheetId="3" hidden="1">Sheet3!#REF!</definedName>
    <definedName name="QB_ROW_402260" localSheetId="2" hidden="1">Sheet6!$G$115</definedName>
    <definedName name="QB_ROW_40260" localSheetId="0" hidden="1">Sheet1!$G$65</definedName>
    <definedName name="QB_ROW_40260" localSheetId="3" hidden="1">Sheet3!#REF!</definedName>
    <definedName name="QB_ROW_40260" localSheetId="2" hidden="1">Sheet6!$G$62</definedName>
    <definedName name="QB_ROW_403260" localSheetId="0" hidden="1">Sheet1!$G$128</definedName>
    <definedName name="QB_ROW_403260" localSheetId="3" hidden="1">Sheet3!#REF!</definedName>
    <definedName name="QB_ROW_403260" localSheetId="2" hidden="1">Sheet6!$G$116</definedName>
    <definedName name="QB_ROW_40350" localSheetId="0" hidden="1">Sheet1!$F$66</definedName>
    <definedName name="QB_ROW_40350" localSheetId="3" hidden="1">Sheet3!#REF!</definedName>
    <definedName name="QB_ROW_40350" localSheetId="2" hidden="1">Sheet6!$F$63</definedName>
    <definedName name="QB_ROW_404260" localSheetId="0" hidden="1">Sheet1!$G$143</definedName>
    <definedName name="QB_ROW_404260" localSheetId="3" hidden="1">Sheet3!#REF!</definedName>
    <definedName name="QB_ROW_404260" localSheetId="2" hidden="1">Sheet6!$G$130</definedName>
    <definedName name="QB_ROW_405260" localSheetId="0" hidden="1">Sheet1!$G$144</definedName>
    <definedName name="QB_ROW_405260" localSheetId="3" hidden="1">Sheet3!#REF!</definedName>
    <definedName name="QB_ROW_405260" localSheetId="2" hidden="1">Sheet6!$G$131</definedName>
    <definedName name="QB_ROW_406260" localSheetId="0" hidden="1">Sheet1!$G$145</definedName>
    <definedName name="QB_ROW_406260" localSheetId="3" hidden="1">Sheet3!#REF!</definedName>
    <definedName name="QB_ROW_406260" localSheetId="2" hidden="1">Sheet6!$G$132</definedName>
    <definedName name="QB_ROW_407260" localSheetId="0" hidden="1">Sheet1!$G$146</definedName>
    <definedName name="QB_ROW_407260" localSheetId="3" hidden="1">Sheet3!#REF!</definedName>
    <definedName name="QB_ROW_407260" localSheetId="2" hidden="1">Sheet6!$G$133</definedName>
    <definedName name="QB_ROW_408260" localSheetId="0" hidden="1">Sheet1!$G$147</definedName>
    <definedName name="QB_ROW_408260" localSheetId="3" hidden="1">Sheet3!#REF!</definedName>
    <definedName name="QB_ROW_408260" localSheetId="2" hidden="1">Sheet6!$G$134</definedName>
    <definedName name="QB_ROW_409260" localSheetId="0" hidden="1">Sheet1!$G$148</definedName>
    <definedName name="QB_ROW_409260" localSheetId="3" hidden="1">Sheet3!#REF!</definedName>
    <definedName name="QB_ROW_409260" localSheetId="2" hidden="1">Sheet6!$G$135</definedName>
    <definedName name="QB_ROW_410260" localSheetId="3" hidden="1">Sheet3!#REF!</definedName>
    <definedName name="QB_ROW_410260" localSheetId="2" hidden="1">Sheet6!$G$139</definedName>
    <definedName name="QB_ROW_411260" localSheetId="3" hidden="1">Sheet3!#REF!</definedName>
    <definedName name="QB_ROW_411260" localSheetId="2" hidden="1">Sheet6!$G$140</definedName>
    <definedName name="QB_ROW_412260" localSheetId="3" hidden="1">Sheet3!#REF!</definedName>
    <definedName name="QB_ROW_412260" localSheetId="2" hidden="1">Sheet6!$G$141</definedName>
    <definedName name="QB_ROW_41260" localSheetId="3" hidden="1">Sheet3!#REF!</definedName>
    <definedName name="QB_ROW_413260" localSheetId="3" hidden="1">Sheet3!#REF!</definedName>
    <definedName name="QB_ROW_413260" localSheetId="2" hidden="1">Sheet6!$G$142</definedName>
    <definedName name="QB_ROW_414260" localSheetId="0" hidden="1">Sheet1!$G$169</definedName>
    <definedName name="QB_ROW_414260" localSheetId="3" hidden="1">Sheet3!#REF!</definedName>
    <definedName name="QB_ROW_414260" localSheetId="2" hidden="1">Sheet6!$G$154</definedName>
    <definedName name="QB_ROW_415260" localSheetId="0" hidden="1">Sheet1!$G$170</definedName>
    <definedName name="QB_ROW_415260" localSheetId="3" hidden="1">Sheet3!#REF!</definedName>
    <definedName name="QB_ROW_415260" localSheetId="2" hidden="1">Sheet6!$G$155</definedName>
    <definedName name="QB_ROW_416260" localSheetId="0" hidden="1">Sheet1!$G$171</definedName>
    <definedName name="QB_ROW_416260" localSheetId="3" hidden="1">Sheet3!#REF!</definedName>
    <definedName name="QB_ROW_416260" localSheetId="2" hidden="1">Sheet6!$G$156</definedName>
    <definedName name="QB_ROW_417250" localSheetId="0" hidden="1">Sheet1!$F$30</definedName>
    <definedName name="QB_ROW_417250" localSheetId="3" hidden="1">Sheet3!#REF!</definedName>
    <definedName name="QB_ROW_421270" localSheetId="0" hidden="1">Sheet1!$H$225</definedName>
    <definedName name="QB_ROW_421270" localSheetId="3" hidden="1">Sheet3!#REF!</definedName>
    <definedName name="QB_ROW_421270" localSheetId="2" hidden="1">Sheet6!$H$209</definedName>
    <definedName name="QB_ROW_422260" localSheetId="0" hidden="1">Sheet1!$G$213</definedName>
    <definedName name="QB_ROW_422260" localSheetId="3" hidden="1">Sheet3!#REF!</definedName>
    <definedName name="QB_ROW_422260" localSheetId="2" hidden="1">Sheet6!$G$196</definedName>
    <definedName name="QB_ROW_423260" localSheetId="0" hidden="1">Sheet1!$G$277</definedName>
    <definedName name="QB_ROW_423260" localSheetId="3" hidden="1">Sheet3!#REF!</definedName>
    <definedName name="QB_ROW_423260" localSheetId="2" hidden="1">Sheet6!$G$255</definedName>
    <definedName name="QB_ROW_424260" localSheetId="0" hidden="1">Sheet1!$G$316</definedName>
    <definedName name="QB_ROW_424260" localSheetId="3" hidden="1">Sheet3!#REF!</definedName>
    <definedName name="QB_ROW_424260" localSheetId="2" hidden="1">Sheet6!$G$293</definedName>
    <definedName name="QB_ROW_425260" localSheetId="0" hidden="1">Sheet1!$G$77</definedName>
    <definedName name="QB_ROW_425260" localSheetId="3" hidden="1">Sheet3!#REF!</definedName>
    <definedName name="QB_ROW_426040" localSheetId="0" hidden="1">Sheet1!$E$57</definedName>
    <definedName name="QB_ROW_426040" localSheetId="3" hidden="1">Sheet3!#REF!</definedName>
    <definedName name="QB_ROW_426040" localSheetId="2" hidden="1">Sheet6!$E$54</definedName>
    <definedName name="QB_ROW_426250" localSheetId="3" hidden="1">Sheet3!#REF!</definedName>
    <definedName name="QB_ROW_426340" localSheetId="0" hidden="1">Sheet1!$E$59</definedName>
    <definedName name="QB_ROW_426340" localSheetId="3" hidden="1">Sheet3!#REF!</definedName>
    <definedName name="QB_ROW_426340" localSheetId="2" hidden="1">Sheet6!$E$56</definedName>
    <definedName name="QB_ROW_428270" localSheetId="0" hidden="1">Sheet1!$H$364</definedName>
    <definedName name="QB_ROW_428270" localSheetId="3" hidden="1">Sheet3!#REF!</definedName>
    <definedName name="QB_ROW_428270" localSheetId="2" hidden="1">Sheet6!$H$337</definedName>
    <definedName name="QB_ROW_429050" localSheetId="0" hidden="1">Sheet1!$F$74</definedName>
    <definedName name="QB_ROW_429050" localSheetId="3" hidden="1">Sheet3!#REF!</definedName>
    <definedName name="QB_ROW_429050" localSheetId="2" hidden="1">Sheet6!$F$69</definedName>
    <definedName name="QB_ROW_429260" localSheetId="3" hidden="1">Sheet3!#REF!</definedName>
    <definedName name="QB_ROW_429350" localSheetId="0" hidden="1">Sheet1!$F$81</definedName>
    <definedName name="QB_ROW_429350" localSheetId="3" hidden="1">Sheet3!#REF!</definedName>
    <definedName name="QB_ROW_429350" localSheetId="2" hidden="1">Sheet6!$F$74</definedName>
    <definedName name="QB_ROW_430270" localSheetId="0" hidden="1">Sheet1!$H$365</definedName>
    <definedName name="QB_ROW_430270" localSheetId="3" hidden="1">Sheet3!#REF!</definedName>
    <definedName name="QB_ROW_430270" localSheetId="2" hidden="1">Sheet6!$H$338</definedName>
    <definedName name="QB_ROW_431260" localSheetId="0" hidden="1">Sheet1!$G$315</definedName>
    <definedName name="QB_ROW_431260" localSheetId="3" hidden="1">Sheet3!#REF!</definedName>
    <definedName name="QB_ROW_431260" localSheetId="2" hidden="1">Sheet6!$G$292</definedName>
    <definedName name="QB_ROW_432270" localSheetId="0" hidden="1">Sheet1!$H$224</definedName>
    <definedName name="QB_ROW_432270" localSheetId="3" hidden="1">Sheet3!#REF!</definedName>
    <definedName name="QB_ROW_432270" localSheetId="2" hidden="1">Sheet6!$H$208</definedName>
    <definedName name="QB_ROW_437050" localSheetId="0" hidden="1">Sheet1!$F$184</definedName>
    <definedName name="QB_ROW_437050" localSheetId="3" hidden="1">Sheet3!#REF!</definedName>
    <definedName name="QB_ROW_437050" localSheetId="2" hidden="1">Sheet6!$F$167</definedName>
    <definedName name="QB_ROW_437260" localSheetId="3" hidden="1">Sheet3!#REF!</definedName>
    <definedName name="QB_ROW_437350" localSheetId="0" hidden="1">Sheet1!$F$189</definedName>
    <definedName name="QB_ROW_437350" localSheetId="3" hidden="1">Sheet3!#REF!</definedName>
    <definedName name="QB_ROW_437350" localSheetId="2" hidden="1">Sheet6!$F$172</definedName>
    <definedName name="QB_ROW_440050" localSheetId="0" hidden="1">Sheet1!$F$190</definedName>
    <definedName name="QB_ROW_440050" localSheetId="3" hidden="1">Sheet3!#REF!</definedName>
    <definedName name="QB_ROW_440050" localSheetId="2" hidden="1">Sheet6!$F$173</definedName>
    <definedName name="QB_ROW_440260" localSheetId="3" hidden="1">Sheet3!#REF!</definedName>
    <definedName name="QB_ROW_440350" localSheetId="0" hidden="1">Sheet1!$F$207</definedName>
    <definedName name="QB_ROW_440350" localSheetId="3" hidden="1">Sheet3!#REF!</definedName>
    <definedName name="QB_ROW_440350" localSheetId="2" hidden="1">Sheet6!$F$190</definedName>
    <definedName name="QB_ROW_442050" localSheetId="0" hidden="1">Sheet1!$F$210</definedName>
    <definedName name="QB_ROW_442050" localSheetId="3" hidden="1">Sheet3!#REF!</definedName>
    <definedName name="QB_ROW_442050" localSheetId="2" hidden="1">Sheet6!$F$193</definedName>
    <definedName name="QB_ROW_442260" localSheetId="3" hidden="1">Sheet3!#REF!</definedName>
    <definedName name="QB_ROW_442350" localSheetId="0" hidden="1">Sheet1!$F$233</definedName>
    <definedName name="QB_ROW_442350" localSheetId="3" hidden="1">Sheet3!#REF!</definedName>
    <definedName name="QB_ROW_442350" localSheetId="2" hidden="1">Sheet6!$F$217</definedName>
    <definedName name="QB_ROW_44250" localSheetId="0" hidden="1">Sheet1!$F$67</definedName>
    <definedName name="QB_ROW_44250" localSheetId="3" hidden="1">Sheet3!#REF!</definedName>
    <definedName name="QB_ROW_44250" localSheetId="2" hidden="1">Sheet6!$F$64</definedName>
    <definedName name="QB_ROW_443040" localSheetId="0" hidden="1">Sheet1!$E$264</definedName>
    <definedName name="QB_ROW_443040" localSheetId="3" hidden="1">Sheet3!#REF!</definedName>
    <definedName name="QB_ROW_443040" localSheetId="2" hidden="1">Sheet6!$E$247</definedName>
    <definedName name="QB_ROW_443250" localSheetId="3" hidden="1">Sheet3!#REF!</definedName>
    <definedName name="QB_ROW_443340" localSheetId="0" hidden="1">Sheet1!$E$302</definedName>
    <definedName name="QB_ROW_443340" localSheetId="3" hidden="1">Sheet3!#REF!</definedName>
    <definedName name="QB_ROW_443340" localSheetId="2" hidden="1">Sheet6!$E$279</definedName>
    <definedName name="QB_ROW_45250" localSheetId="3" hidden="1">Sheet3!#REF!</definedName>
    <definedName name="QB_ROW_454050" localSheetId="0" hidden="1">Sheet1!$F$345</definedName>
    <definedName name="QB_ROW_454050" localSheetId="3" hidden="1">Sheet3!#REF!</definedName>
    <definedName name="QB_ROW_454050" localSheetId="2" hidden="1">Sheet6!$F$319</definedName>
    <definedName name="QB_ROW_454260" localSheetId="3" hidden="1">Sheet3!#REF!</definedName>
    <definedName name="QB_ROW_454350" localSheetId="0" hidden="1">Sheet1!$F$348</definedName>
    <definedName name="QB_ROW_454350" localSheetId="3" hidden="1">Sheet3!#REF!</definedName>
    <definedName name="QB_ROW_454350" localSheetId="2" hidden="1">Sheet6!$F$322</definedName>
    <definedName name="QB_ROW_456050" localSheetId="0" hidden="1">Sheet1!$F$362</definedName>
    <definedName name="QB_ROW_456050" localSheetId="3" hidden="1">Sheet3!#REF!</definedName>
    <definedName name="QB_ROW_456050" localSheetId="2" hidden="1">Sheet6!$F$335</definedName>
    <definedName name="QB_ROW_456260" localSheetId="3" hidden="1">Sheet3!#REF!</definedName>
    <definedName name="QB_ROW_456350" localSheetId="0" hidden="1">Sheet1!$F$370</definedName>
    <definedName name="QB_ROW_456350" localSheetId="3" hidden="1">Sheet3!#REF!</definedName>
    <definedName name="QB_ROW_456350" localSheetId="2" hidden="1">Sheet6!$F$342</definedName>
    <definedName name="QB_ROW_460050" localSheetId="0" hidden="1">Sheet1!$F$179</definedName>
    <definedName name="QB_ROW_460050" localSheetId="3" hidden="1">Sheet3!#REF!</definedName>
    <definedName name="QB_ROW_460050" localSheetId="2" hidden="1">Sheet6!$F$162</definedName>
    <definedName name="QB_ROW_460260" localSheetId="3" hidden="1">Sheet3!#REF!</definedName>
    <definedName name="QB_ROW_460350" localSheetId="0" hidden="1">Sheet1!$F$183</definedName>
    <definedName name="QB_ROW_460350" localSheetId="3" hidden="1">Sheet3!#REF!</definedName>
    <definedName name="QB_ROW_460350" localSheetId="2" hidden="1">Sheet6!$F$166</definedName>
    <definedName name="QB_ROW_462050" localSheetId="0" hidden="1">Sheet1!$F$258</definedName>
    <definedName name="QB_ROW_462050" localSheetId="3" hidden="1">Sheet3!#REF!</definedName>
    <definedName name="QB_ROW_462050" localSheetId="2" hidden="1">Sheet6!$F$242</definedName>
    <definedName name="QB_ROW_462260" localSheetId="3" hidden="1">Sheet3!#REF!</definedName>
    <definedName name="QB_ROW_462350" localSheetId="0" hidden="1">Sheet1!$F$262</definedName>
    <definedName name="QB_ROW_462350" localSheetId="3" hidden="1">Sheet3!#REF!</definedName>
    <definedName name="QB_ROW_462350" localSheetId="2" hidden="1">Sheet6!$F$245</definedName>
    <definedName name="QB_ROW_463050" localSheetId="3" hidden="1">Sheet3!#REF!</definedName>
    <definedName name="QB_ROW_463050" localSheetId="2" hidden="1">Sheet6!$F$276</definedName>
    <definedName name="QB_ROW_463260" localSheetId="3" hidden="1">Sheet3!#REF!</definedName>
    <definedName name="QB_ROW_463350" localSheetId="3" hidden="1">Sheet3!#REF!</definedName>
    <definedName name="QB_ROW_463350" localSheetId="2" hidden="1">Sheet6!$F$278</definedName>
    <definedName name="QB_ROW_464050" localSheetId="0" hidden="1">Sheet1!$F$349</definedName>
    <definedName name="QB_ROW_464050" localSheetId="3" hidden="1">Sheet3!#REF!</definedName>
    <definedName name="QB_ROW_464050" localSheetId="2" hidden="1">Sheet6!$F$323</definedName>
    <definedName name="QB_ROW_464260" localSheetId="3" hidden="1">Sheet3!#REF!</definedName>
    <definedName name="QB_ROW_464350" localSheetId="0" hidden="1">Sheet1!$F$352</definedName>
    <definedName name="QB_ROW_464350" localSheetId="3" hidden="1">Sheet3!#REF!</definedName>
    <definedName name="QB_ROW_464350" localSheetId="2" hidden="1">Sheet6!$F$325</definedName>
    <definedName name="QB_ROW_465050" localSheetId="0" hidden="1">Sheet1!$F$388</definedName>
    <definedName name="QB_ROW_465050" localSheetId="3" hidden="1">Sheet3!#REF!</definedName>
    <definedName name="QB_ROW_465050" localSheetId="2" hidden="1">Sheet6!$F$357</definedName>
    <definedName name="QB_ROW_465260" localSheetId="3" hidden="1">Sheet3!#REF!</definedName>
    <definedName name="QB_ROW_465350" localSheetId="0" hidden="1">Sheet1!$F$393</definedName>
    <definedName name="QB_ROW_465350" localSheetId="3" hidden="1">Sheet3!#REF!</definedName>
    <definedName name="QB_ROW_465350" localSheetId="2" hidden="1">Sheet6!$F$361</definedName>
    <definedName name="QB_ROW_466050" localSheetId="0" hidden="1">Sheet1!$F$382</definedName>
    <definedName name="QB_ROW_466050" localSheetId="3" hidden="1">Sheet3!#REF!</definedName>
    <definedName name="QB_ROW_466050" localSheetId="2" hidden="1">Sheet6!$F$352</definedName>
    <definedName name="QB_ROW_466260" localSheetId="3" hidden="1">Sheet3!#REF!</definedName>
    <definedName name="QB_ROW_466350" localSheetId="0" hidden="1">Sheet1!$F$387</definedName>
    <definedName name="QB_ROW_466350" localSheetId="3" hidden="1">Sheet3!#REF!</definedName>
    <definedName name="QB_ROW_466350" localSheetId="2" hidden="1">Sheet6!$F$356</definedName>
    <definedName name="QB_ROW_471260" localSheetId="0" hidden="1">Sheet1!$G$132</definedName>
    <definedName name="QB_ROW_471260" localSheetId="3" hidden="1">Sheet3!#REF!</definedName>
    <definedName name="QB_ROW_471260" localSheetId="2" hidden="1">Sheet6!$G$120</definedName>
    <definedName name="QB_ROW_472260" localSheetId="0" hidden="1">Sheet1!$G$125</definedName>
    <definedName name="QB_ROW_472260" localSheetId="3" hidden="1">Sheet3!#REF!</definedName>
    <definedName name="QB_ROW_472260" localSheetId="2" hidden="1">Sheet6!$G$113</definedName>
    <definedName name="QB_ROW_47250" localSheetId="0" hidden="1">Sheet1!$F$68</definedName>
    <definedName name="QB_ROW_47250" localSheetId="3" hidden="1">Sheet3!#REF!</definedName>
    <definedName name="QB_ROW_473260" localSheetId="0" hidden="1">Sheet1!$G$142</definedName>
    <definedName name="QB_ROW_473260" localSheetId="3" hidden="1">Sheet3!#REF!</definedName>
    <definedName name="QB_ROW_473260" localSheetId="2" hidden="1">Sheet6!$G$129</definedName>
    <definedName name="QB_ROW_474260" localSheetId="3" hidden="1">Sheet3!#REF!</definedName>
    <definedName name="QB_ROW_474260" localSheetId="2" hidden="1">Sheet6!$G$138</definedName>
    <definedName name="QB_ROW_475260" localSheetId="0" hidden="1">Sheet1!$G$168</definedName>
    <definedName name="QB_ROW_475260" localSheetId="3" hidden="1">Sheet3!#REF!</definedName>
    <definedName name="QB_ROW_475260" localSheetId="2" hidden="1">Sheet6!$G$153</definedName>
    <definedName name="QB_ROW_476270" localSheetId="0" hidden="1">Sheet1!$H$226</definedName>
    <definedName name="QB_ROW_476270" localSheetId="3" hidden="1">Sheet3!#REF!</definedName>
    <definedName name="QB_ROW_476270" localSheetId="2" hidden="1">Sheet6!$H$210</definedName>
    <definedName name="QB_ROW_477260" localSheetId="0" hidden="1">Sheet1!$G$317</definedName>
    <definedName name="QB_ROW_477260" localSheetId="3" hidden="1">Sheet3!#REF!</definedName>
    <definedName name="QB_ROW_477260" localSheetId="2" hidden="1">Sheet6!$G$294</definedName>
    <definedName name="QB_ROW_478250" localSheetId="0" hidden="1">Sheet1!$F$107</definedName>
    <definedName name="QB_ROW_478250" localSheetId="3" hidden="1">Sheet3!#REF!</definedName>
    <definedName name="QB_ROW_478250" localSheetId="2" hidden="1">Sheet6!$F$96</definedName>
    <definedName name="QB_ROW_479270" localSheetId="0" hidden="1">Sheet1!$H$203</definedName>
    <definedName name="QB_ROW_479270" localSheetId="3" hidden="1">Sheet3!#REF!</definedName>
    <definedName name="QB_ROW_479270" localSheetId="2" hidden="1">Sheet6!$H$186</definedName>
    <definedName name="QB_ROW_480270" localSheetId="0" hidden="1">Sheet1!$H$204</definedName>
    <definedName name="QB_ROW_480270" localSheetId="3" hidden="1">Sheet3!#REF!</definedName>
    <definedName name="QB_ROW_480270" localSheetId="2" hidden="1">Sheet6!$H$187</definedName>
    <definedName name="QB_ROW_48050" localSheetId="0" hidden="1">Sheet1!$F$82</definedName>
    <definedName name="QB_ROW_48050" localSheetId="3" hidden="1">Sheet3!#REF!</definedName>
    <definedName name="QB_ROW_48050" localSheetId="2" hidden="1">Sheet6!$F$75</definedName>
    <definedName name="QB_ROW_481270" localSheetId="0" hidden="1">Sheet1!$H$366</definedName>
    <definedName name="QB_ROW_481270" localSheetId="3" hidden="1">Sheet3!#REF!</definedName>
    <definedName name="QB_ROW_481270" localSheetId="2" hidden="1">Sheet6!$H$339</definedName>
    <definedName name="QB_ROW_482260" localSheetId="0" hidden="1">Sheet1!$G$219</definedName>
    <definedName name="QB_ROW_482260" localSheetId="3" hidden="1">Sheet3!#REF!</definedName>
    <definedName name="QB_ROW_482260" localSheetId="2" hidden="1">Sheet6!$G$203</definedName>
    <definedName name="QB_ROW_48260" localSheetId="3" hidden="1">Sheet3!#REF!</definedName>
    <definedName name="QB_ROW_483260" localSheetId="0" hidden="1">Sheet1!$G$307</definedName>
    <definedName name="QB_ROW_483260" localSheetId="3" hidden="1">Sheet3!#REF!</definedName>
    <definedName name="QB_ROW_483260" localSheetId="2" hidden="1">Sheet6!$G$284</definedName>
    <definedName name="QB_ROW_48350" localSheetId="0" hidden="1">Sheet1!$F$85</definedName>
    <definedName name="QB_ROW_48350" localSheetId="3" hidden="1">Sheet3!#REF!</definedName>
    <definedName name="QB_ROW_48350" localSheetId="2" hidden="1">Sheet6!$F$78</definedName>
    <definedName name="QB_ROW_484270" localSheetId="0" hidden="1">Sheet1!$H$193</definedName>
    <definedName name="QB_ROW_484270" localSheetId="3" hidden="1">Sheet3!#REF!</definedName>
    <definedName name="QB_ROW_484270" localSheetId="2" hidden="1">Sheet6!$H$176</definedName>
    <definedName name="QB_ROW_485060" localSheetId="0" hidden="1">Sheet1!$G$191</definedName>
    <definedName name="QB_ROW_485060" localSheetId="3" hidden="1">Sheet3!#REF!</definedName>
    <definedName name="QB_ROW_485060" localSheetId="2" hidden="1">Sheet6!$G$174</definedName>
    <definedName name="QB_ROW_485270" localSheetId="3" hidden="1">Sheet3!#REF!</definedName>
    <definedName name="QB_ROW_485360" localSheetId="0" hidden="1">Sheet1!$G$195</definedName>
    <definedName name="QB_ROW_485360" localSheetId="3" hidden="1">Sheet3!#REF!</definedName>
    <definedName name="QB_ROW_485360" localSheetId="2" hidden="1">Sheet6!$G$178</definedName>
    <definedName name="QB_ROW_486060" localSheetId="0" hidden="1">Sheet1!$G$196</definedName>
    <definedName name="QB_ROW_486060" localSheetId="3" hidden="1">Sheet3!#REF!</definedName>
    <definedName name="QB_ROW_486060" localSheetId="2" hidden="1">Sheet6!$G$179</definedName>
    <definedName name="QB_ROW_486270" localSheetId="3" hidden="1">Sheet3!#REF!</definedName>
    <definedName name="QB_ROW_486360" localSheetId="0" hidden="1">Sheet1!$G$200</definedName>
    <definedName name="QB_ROW_486360" localSheetId="3" hidden="1">Sheet3!#REF!</definedName>
    <definedName name="QB_ROW_486360" localSheetId="2" hidden="1">Sheet6!$G$183</definedName>
    <definedName name="QB_ROW_487270" localSheetId="0" hidden="1">Sheet1!$H$194</definedName>
    <definedName name="QB_ROW_487270" localSheetId="3" hidden="1">Sheet3!#REF!</definedName>
    <definedName name="QB_ROW_487270" localSheetId="2" hidden="1">Sheet6!$H$177</definedName>
    <definedName name="QB_ROW_488060" localSheetId="0" hidden="1">Sheet1!$G$201</definedName>
    <definedName name="QB_ROW_488060" localSheetId="3" hidden="1">Sheet3!#REF!</definedName>
    <definedName name="QB_ROW_488060" localSheetId="2" hidden="1">Sheet6!$G$184</definedName>
    <definedName name="QB_ROW_488270" localSheetId="0" hidden="1">Sheet1!$H$205</definedName>
    <definedName name="QB_ROW_488270" localSheetId="3" hidden="1">Sheet3!#REF!</definedName>
    <definedName name="QB_ROW_488270" localSheetId="2" hidden="1">Sheet6!$H$188</definedName>
    <definedName name="QB_ROW_488360" localSheetId="0" hidden="1">Sheet1!$G$206</definedName>
    <definedName name="QB_ROW_488360" localSheetId="3" hidden="1">Sheet3!#REF!</definedName>
    <definedName name="QB_ROW_488360" localSheetId="2" hidden="1">Sheet6!$G$189</definedName>
    <definedName name="QB_ROW_489270" localSheetId="0" hidden="1">Sheet1!$H$202</definedName>
    <definedName name="QB_ROW_489270" localSheetId="3" hidden="1">Sheet3!#REF!</definedName>
    <definedName name="QB_ROW_489270" localSheetId="2" hidden="1">Sheet6!$H$185</definedName>
    <definedName name="QB_ROW_490270" localSheetId="0" hidden="1">Sheet1!$H$198</definedName>
    <definedName name="QB_ROW_490270" localSheetId="3" hidden="1">Sheet3!#REF!</definedName>
    <definedName name="QB_ROW_490270" localSheetId="2" hidden="1">Sheet6!$H$181</definedName>
    <definedName name="QB_ROW_49050" localSheetId="0" hidden="1">Sheet1!$F$131</definedName>
    <definedName name="QB_ROW_49050" localSheetId="3" hidden="1">Sheet3!#REF!</definedName>
    <definedName name="QB_ROW_49050" localSheetId="2" hidden="1">Sheet6!$F$119</definedName>
    <definedName name="QB_ROW_491270" localSheetId="0" hidden="1">Sheet1!$H$199</definedName>
    <definedName name="QB_ROW_491270" localSheetId="3" hidden="1">Sheet3!#REF!</definedName>
    <definedName name="QB_ROW_491270" localSheetId="2" hidden="1">Sheet6!$H$182</definedName>
    <definedName name="QB_ROW_492260" localSheetId="3" hidden="1">Sheet3!#REF!</definedName>
    <definedName name="QB_ROW_49260" localSheetId="0" hidden="1">Sheet1!$G$139</definedName>
    <definedName name="QB_ROW_49260" localSheetId="3" hidden="1">Sheet3!#REF!</definedName>
    <definedName name="QB_ROW_493260" localSheetId="3" hidden="1">Sheet3!#REF!</definedName>
    <definedName name="QB_ROW_49350" localSheetId="0" hidden="1">Sheet1!$F$140</definedName>
    <definedName name="QB_ROW_49350" localSheetId="3" hidden="1">Sheet3!#REF!</definedName>
    <definedName name="QB_ROW_49350" localSheetId="2" hidden="1">Sheet6!$F$127</definedName>
    <definedName name="QB_ROW_494260" localSheetId="0" hidden="1">Sheet1!$G$384</definedName>
    <definedName name="QB_ROW_494260" localSheetId="3" hidden="1">Sheet3!#REF!</definedName>
    <definedName name="QB_ROW_495260" localSheetId="0" hidden="1">Sheet1!#REF!</definedName>
    <definedName name="QB_ROW_495260" localSheetId="3" hidden="1">Sheet3!#REF!</definedName>
    <definedName name="QB_ROW_496260" localSheetId="0" hidden="1">Sheet1!$G$62</definedName>
    <definedName name="QB_ROW_496260" localSheetId="3" hidden="1">Sheet3!#REF!</definedName>
    <definedName name="QB_ROW_496260" localSheetId="2" hidden="1">Sheet6!$G$59</definedName>
    <definedName name="QB_ROW_497250" localSheetId="3" hidden="1">Sheet3!#REF!</definedName>
    <definedName name="QB_ROW_499250" localSheetId="3" hidden="1">Sheet3!#REF!</definedName>
    <definedName name="QB_ROW_500260" localSheetId="0" hidden="1">Sheet1!$G$13</definedName>
    <definedName name="QB_ROW_500260" localSheetId="3" hidden="1">Sheet3!#REF!</definedName>
    <definedName name="QB_ROW_500260" localSheetId="2" hidden="1">Sheet6!$G$14</definedName>
    <definedName name="QB_ROW_50050" localSheetId="0" hidden="1">Sheet1!$F$123</definedName>
    <definedName name="QB_ROW_50050" localSheetId="3" hidden="1">Sheet3!#REF!</definedName>
    <definedName name="QB_ROW_50050" localSheetId="2" hidden="1">Sheet6!$F$112</definedName>
    <definedName name="QB_ROW_501050" localSheetId="0" hidden="1">Sheet1!$F$270</definedName>
    <definedName name="QB_ROW_501050" localSheetId="3" hidden="1">Sheet3!#REF!</definedName>
    <definedName name="QB_ROW_501050" localSheetId="2" hidden="1">Sheet6!$F$248</definedName>
    <definedName name="QB_ROW_501260" localSheetId="3" hidden="1">Sheet3!#REF!</definedName>
    <definedName name="QB_ROW_501350" localSheetId="0" hidden="1">Sheet1!$F$273</definedName>
    <definedName name="QB_ROW_501350" localSheetId="3" hidden="1">Sheet3!#REF!</definedName>
    <definedName name="QB_ROW_501350" localSheetId="2" hidden="1">Sheet6!$F$251</definedName>
    <definedName name="QB_ROW_502050" localSheetId="0" hidden="1">Sheet1!$F$274</definedName>
    <definedName name="QB_ROW_502050" localSheetId="3" hidden="1">Sheet3!#REF!</definedName>
    <definedName name="QB_ROW_502050" localSheetId="2" hidden="1">Sheet6!$F$252</definedName>
    <definedName name="QB_ROW_502260" localSheetId="3" hidden="1">Sheet3!#REF!</definedName>
    <definedName name="QB_ROW_502350" localSheetId="0" hidden="1">Sheet1!$F$279</definedName>
    <definedName name="QB_ROW_502350" localSheetId="3" hidden="1">Sheet3!#REF!</definedName>
    <definedName name="QB_ROW_502350" localSheetId="2" hidden="1">Sheet6!$F$257</definedName>
    <definedName name="QB_ROW_50260" localSheetId="0" hidden="1">Sheet1!$G$129</definedName>
    <definedName name="QB_ROW_50260" localSheetId="3" hidden="1">Sheet3!#REF!</definedName>
    <definedName name="QB_ROW_50260" localSheetId="2" hidden="1">Sheet6!$G$117</definedName>
    <definedName name="QB_ROW_503050" localSheetId="0" hidden="1">Sheet1!$F$304</definedName>
    <definedName name="QB_ROW_503050" localSheetId="3" hidden="1">Sheet3!#REF!</definedName>
    <definedName name="QB_ROW_503050" localSheetId="2" hidden="1">Sheet6!$F$281</definedName>
    <definedName name="QB_ROW_503260" localSheetId="3" hidden="1">Sheet3!#REF!</definedName>
    <definedName name="QB_ROW_503350" localSheetId="0" hidden="1">Sheet1!$F$310</definedName>
    <definedName name="QB_ROW_503350" localSheetId="3" hidden="1">Sheet3!#REF!</definedName>
    <definedName name="QB_ROW_503350" localSheetId="2" hidden="1">Sheet6!$F$287</definedName>
    <definedName name="QB_ROW_50350" localSheetId="0" hidden="1">Sheet1!$F$130</definedName>
    <definedName name="QB_ROW_50350" localSheetId="3" hidden="1">Sheet3!#REF!</definedName>
    <definedName name="QB_ROW_50350" localSheetId="2" hidden="1">Sheet6!$F$118</definedName>
    <definedName name="QB_ROW_504260" localSheetId="0" hidden="1">Sheet1!$G$323</definedName>
    <definedName name="QB_ROW_504260" localSheetId="3" hidden="1">Sheet3!#REF!</definedName>
    <definedName name="QB_ROW_504260" localSheetId="2" hidden="1">Sheet6!$G$300</definedName>
    <definedName name="QB_ROW_505260" localSheetId="0" hidden="1">Sheet1!$G$324</definedName>
    <definedName name="QB_ROW_505260" localSheetId="3" hidden="1">Sheet3!#REF!</definedName>
    <definedName name="QB_ROW_506260" localSheetId="0" hidden="1">Sheet1!$G$325</definedName>
    <definedName name="QB_ROW_506260" localSheetId="3" hidden="1">Sheet3!#REF!</definedName>
    <definedName name="QB_ROW_506260" localSheetId="2" hidden="1">Sheet6!$G$301</definedName>
    <definedName name="QB_ROW_507260" localSheetId="0" hidden="1">Sheet1!$G$326</definedName>
    <definedName name="QB_ROW_507260" localSheetId="3" hidden="1">Sheet3!#REF!</definedName>
    <definedName name="QB_ROW_507260" localSheetId="2" hidden="1">Sheet6!$G$302</definedName>
    <definedName name="QB_ROW_508250" localSheetId="3" hidden="1">Sheet3!#REF!</definedName>
    <definedName name="QB_ROW_509240" localSheetId="0" hidden="1">Sheet1!$E$406</definedName>
    <definedName name="QB_ROW_509240" localSheetId="3" hidden="1">Sheet3!#REF!</definedName>
    <definedName name="QB_ROW_510260" localSheetId="3" hidden="1">Sheet3!#REF!</definedName>
    <definedName name="QB_ROW_510260" localSheetId="2" hidden="1">Sheet6!$G$256</definedName>
    <definedName name="QB_ROW_511250" localSheetId="3" hidden="1">Sheet3!#REF!</definedName>
    <definedName name="QB_ROW_51250" localSheetId="0" hidden="1">Sheet1!$F$105</definedName>
    <definedName name="QB_ROW_51250" localSheetId="3" hidden="1">Sheet3!#REF!</definedName>
    <definedName name="QB_ROW_51250" localSheetId="2" hidden="1">Sheet6!$F$94</definedName>
    <definedName name="QB_ROW_513260" localSheetId="0" hidden="1">Sheet1!#REF!</definedName>
    <definedName name="QB_ROW_513260" localSheetId="3" hidden="1">Sheet3!#REF!</definedName>
    <definedName name="QB_ROW_514060" localSheetId="0" hidden="1">Sheet1!$G$172</definedName>
    <definedName name="QB_ROW_514060" localSheetId="3" hidden="1">Sheet3!#REF!</definedName>
    <definedName name="QB_ROW_514060" localSheetId="2" hidden="1">Sheet6!$G$157</definedName>
    <definedName name="QB_ROW_514270" localSheetId="3" hidden="1">Sheet3!#REF!</definedName>
    <definedName name="QB_ROW_514270" localSheetId="2" hidden="1">Sheet6!$H$159</definedName>
    <definedName name="QB_ROW_514360" localSheetId="0" hidden="1">Sheet1!$G$176</definedName>
    <definedName name="QB_ROW_514360" localSheetId="3" hidden="1">Sheet3!#REF!</definedName>
    <definedName name="QB_ROW_514360" localSheetId="2" hidden="1">Sheet6!$G$160</definedName>
    <definedName name="QB_ROW_515270" localSheetId="0" hidden="1">Sheet1!$H$173</definedName>
    <definedName name="QB_ROW_515270" localSheetId="3" hidden="1">Sheet3!#REF!</definedName>
    <definedName name="QB_ROW_516270" localSheetId="0" hidden="1">Sheet1!$H$174</definedName>
    <definedName name="QB_ROW_516270" localSheetId="3" hidden="1">Sheet3!#REF!</definedName>
    <definedName name="QB_ROW_516270" localSheetId="2" hidden="1">Sheet6!$H$158</definedName>
    <definedName name="QB_ROW_517260" localSheetId="3" hidden="1">Sheet3!#REF!</definedName>
    <definedName name="QB_ROW_518040" localSheetId="0" hidden="1">Sheet1!$E$88</definedName>
    <definedName name="QB_ROW_518040" localSheetId="3" hidden="1">Sheet3!#REF!</definedName>
    <definedName name="QB_ROW_518040" localSheetId="2" hidden="1">Sheet6!$E$80</definedName>
    <definedName name="QB_ROW_518250" localSheetId="3" hidden="1">Sheet3!#REF!</definedName>
    <definedName name="QB_ROW_518340" localSheetId="0" hidden="1">Sheet1!$E$94</definedName>
    <definedName name="QB_ROW_518340" localSheetId="3" hidden="1">Sheet3!#REF!</definedName>
    <definedName name="QB_ROW_518340" localSheetId="2" hidden="1">Sheet6!$E$86</definedName>
    <definedName name="QB_ROW_519250" localSheetId="3" hidden="1">Sheet3!#REF!</definedName>
    <definedName name="QB_ROW_520250" localSheetId="3" hidden="1">Sheet3!#REF!</definedName>
    <definedName name="QB_ROW_521250" localSheetId="3" hidden="1">Sheet3!#REF!</definedName>
    <definedName name="QB_ROW_521250" localSheetId="2" hidden="1">Sheet6!$F$27</definedName>
    <definedName name="QB_ROW_522250" localSheetId="3" hidden="1">Sheet3!#REF!</definedName>
    <definedName name="QB_ROW_52250" localSheetId="0" hidden="1">Sheet1!$F$106</definedName>
    <definedName name="QB_ROW_52250" localSheetId="3" hidden="1">Sheet3!#REF!</definedName>
    <definedName name="QB_ROW_52250" localSheetId="2" hidden="1">Sheet6!$F$95</definedName>
    <definedName name="QB_ROW_523250" localSheetId="3" hidden="1">Sheet3!#REF!</definedName>
    <definedName name="QB_ROW_524250" localSheetId="3" hidden="1">Sheet3!#REF!</definedName>
    <definedName name="QB_ROW_526050" localSheetId="0" hidden="1">Sheet1!$F$159</definedName>
    <definedName name="QB_ROW_526050" localSheetId="3" hidden="1">Sheet3!#REF!</definedName>
    <definedName name="QB_ROW_526050" localSheetId="2" hidden="1">Sheet6!$F$145</definedName>
    <definedName name="QB_ROW_526260" localSheetId="0" hidden="1">Sheet1!$G$165</definedName>
    <definedName name="QB_ROW_526260" localSheetId="3" hidden="1">Sheet3!#REF!</definedName>
    <definedName name="QB_ROW_526350" localSheetId="0" hidden="1">Sheet1!$F$166</definedName>
    <definedName name="QB_ROW_526350" localSheetId="3" hidden="1">Sheet3!#REF!</definedName>
    <definedName name="QB_ROW_526350" localSheetId="2" hidden="1">Sheet6!$F$151</definedName>
    <definedName name="QB_ROW_527260" localSheetId="0" hidden="1">Sheet1!$G$160</definedName>
    <definedName name="QB_ROW_527260" localSheetId="3" hidden="1">Sheet3!#REF!</definedName>
    <definedName name="QB_ROW_527260" localSheetId="2" hidden="1">Sheet6!$G$146</definedName>
    <definedName name="QB_ROW_528260" localSheetId="3" hidden="1">Sheet3!#REF!</definedName>
    <definedName name="QB_ROW_528260" localSheetId="2" hidden="1">Sheet6!$G$147</definedName>
    <definedName name="QB_ROW_529260" localSheetId="0" hidden="1">Sheet1!$G$162</definedName>
    <definedName name="QB_ROW_529260" localSheetId="3" hidden="1">Sheet3!#REF!</definedName>
    <definedName name="QB_ROW_529260" localSheetId="2" hidden="1">Sheet6!$G$148</definedName>
    <definedName name="QB_ROW_530260" localSheetId="0" hidden="1">Sheet1!$G$163</definedName>
    <definedName name="QB_ROW_530260" localSheetId="3" hidden="1">Sheet3!#REF!</definedName>
    <definedName name="QB_ROW_530260" localSheetId="2" hidden="1">Sheet6!$G$149</definedName>
    <definedName name="QB_ROW_531260" localSheetId="0" hidden="1">Sheet1!$G$164</definedName>
    <definedName name="QB_ROW_531260" localSheetId="3" hidden="1">Sheet3!#REF!</definedName>
    <definedName name="QB_ROW_531260" localSheetId="2" hidden="1">Sheet6!$G$150</definedName>
    <definedName name="QB_ROW_532260" localSheetId="3" hidden="1">Sheet3!#REF!</definedName>
    <definedName name="QB_ROW_532260" localSheetId="2" hidden="1">Sheet6!$G$277</definedName>
    <definedName name="QB_ROW_533260" localSheetId="3" hidden="1">Sheet3!#REF!</definedName>
    <definedName name="QB_ROW_534250" localSheetId="3" hidden="1">Sheet3!#REF!</definedName>
    <definedName name="QB_ROW_534250" localSheetId="2" hidden="1">Sheet6!$F$7</definedName>
    <definedName name="QB_ROW_535250" localSheetId="3" hidden="1">Sheet3!#REF!</definedName>
    <definedName name="QB_ROW_536250" localSheetId="3" hidden="1">Sheet3!#REF!</definedName>
    <definedName name="QB_ROW_537260" localSheetId="3" hidden="1">Sheet3!#REF!</definedName>
    <definedName name="QB_ROW_538250" localSheetId="3" hidden="1">Sheet3!#REF!</definedName>
    <definedName name="QB_ROW_54050" localSheetId="0" hidden="1">Sheet1!$F$141</definedName>
    <definedName name="QB_ROW_54050" localSheetId="3" hidden="1">Sheet3!#REF!</definedName>
    <definedName name="QB_ROW_54050" localSheetId="2" hidden="1">Sheet6!$F$128</definedName>
    <definedName name="QB_ROW_54260" localSheetId="0" hidden="1">Sheet1!$G$149</definedName>
    <definedName name="QB_ROW_54260" localSheetId="3" hidden="1">Sheet3!#REF!</definedName>
    <definedName name="QB_ROW_543260" localSheetId="3" hidden="1">Sheet3!#REF!</definedName>
    <definedName name="QB_ROW_54350" localSheetId="0" hidden="1">Sheet1!$F$150</definedName>
    <definedName name="QB_ROW_54350" localSheetId="3" hidden="1">Sheet3!#REF!</definedName>
    <definedName name="QB_ROW_54350" localSheetId="2" hidden="1">Sheet6!$F$136</definedName>
    <definedName name="QB_ROW_544250" localSheetId="3" hidden="1">Sheet3!#REF!</definedName>
    <definedName name="QB_ROW_547260" localSheetId="3" hidden="1">Sheet3!#REF!</definedName>
    <definedName name="QB_ROW_548260" localSheetId="3" hidden="1">Sheet3!#REF!</definedName>
    <definedName name="QB_ROW_549250" localSheetId="0" hidden="1">Sheet1!$F$397</definedName>
    <definedName name="QB_ROW_549250" localSheetId="3" hidden="1">Sheet3!#REF!</definedName>
    <definedName name="QB_ROW_549250" localSheetId="2" hidden="1">Sheet6!$F$364</definedName>
    <definedName name="QB_ROW_55050" localSheetId="0" hidden="1">Sheet1!$F$151</definedName>
    <definedName name="QB_ROW_55050" localSheetId="3" hidden="1">Sheet3!#REF!</definedName>
    <definedName name="QB_ROW_55050" localSheetId="2" hidden="1">Sheet6!$F$137</definedName>
    <definedName name="QB_ROW_55260" localSheetId="3" hidden="1">Sheet3!#REF!</definedName>
    <definedName name="QB_ROW_55350" localSheetId="0" hidden="1">Sheet1!$F$158</definedName>
    <definedName name="QB_ROW_55350" localSheetId="3" hidden="1">Sheet3!#REF!</definedName>
    <definedName name="QB_ROW_55350" localSheetId="2" hidden="1">Sheet6!$F$144</definedName>
    <definedName name="QB_ROW_556260" localSheetId="0" hidden="1">Sheet1!$G$76</definedName>
    <definedName name="QB_ROW_556260" localSheetId="3" hidden="1">Sheet3!#REF!</definedName>
    <definedName name="QB_ROW_556260" localSheetId="2" hidden="1">Sheet6!$G$71</definedName>
    <definedName name="QB_ROW_557250" localSheetId="3" hidden="1">Sheet3!#REF!</definedName>
    <definedName name="QB_ROW_558250" localSheetId="3" hidden="1">Sheet3!#REF!</definedName>
    <definedName name="QB_ROW_559250" localSheetId="3" hidden="1">Sheet3!#REF!</definedName>
    <definedName name="QB_ROW_560250" localSheetId="3" hidden="1">Sheet3!#REF!</definedName>
    <definedName name="QB_ROW_560250" localSheetId="2" hidden="1">Sheet6!$F$82</definedName>
    <definedName name="QB_ROW_561250" localSheetId="3" hidden="1">Sheet3!#REF!</definedName>
    <definedName name="QB_ROW_563250" localSheetId="0" hidden="1">Sheet1!$F$54</definedName>
    <definedName name="QB_ROW_563250" localSheetId="3" hidden="1">Sheet3!#REF!</definedName>
    <definedName name="QB_ROW_563250" localSheetId="2" hidden="1">Sheet6!$F$51</definedName>
    <definedName name="QB_ROW_565250" localSheetId="0" hidden="1">Sheet1!$F$43</definedName>
    <definedName name="QB_ROW_565250" localSheetId="3" hidden="1">Sheet3!#REF!</definedName>
    <definedName name="QB_ROW_565250" localSheetId="2" hidden="1">Sheet6!$F$41</definedName>
    <definedName name="QB_ROW_567260" localSheetId="3" hidden="1">Sheet3!#REF!</definedName>
    <definedName name="QB_ROW_567260" localSheetId="2" hidden="1">Sheet6!$G$76</definedName>
    <definedName name="QB_ROW_569250" localSheetId="0" hidden="1">Sheet1!$F$292</definedName>
    <definedName name="QB_ROW_569250" localSheetId="3" hidden="1">Sheet3!#REF!</definedName>
    <definedName name="QB_ROW_569250" localSheetId="2" hidden="1">Sheet6!$F$270</definedName>
    <definedName name="QB_ROW_570250" localSheetId="0" hidden="1">Sheet1!$F$89</definedName>
    <definedName name="QB_ROW_570250" localSheetId="3" hidden="1">Sheet3!#REF!</definedName>
    <definedName name="QB_ROW_570250" localSheetId="2" hidden="1">Sheet6!$F$81</definedName>
    <definedName name="QB_ROW_571250" localSheetId="0" hidden="1">Sheet1!$F$91</definedName>
    <definedName name="QB_ROW_571250" localSheetId="3" hidden="1">Sheet3!#REF!</definedName>
    <definedName name="QB_ROW_571250" localSheetId="2" hidden="1">Sheet6!$F$83</definedName>
    <definedName name="QB_ROW_572250" localSheetId="0" hidden="1">Sheet1!$F$335</definedName>
    <definedName name="QB_ROW_572250" localSheetId="3" hidden="1">Sheet3!#REF!</definedName>
    <definedName name="QB_ROW_57250" localSheetId="0" hidden="1">Sheet1!$F$102</definedName>
    <definedName name="QB_ROW_57250" localSheetId="3" hidden="1">Sheet3!#REF!</definedName>
    <definedName name="QB_ROW_57250" localSheetId="2" hidden="1">Sheet6!$F$91</definedName>
    <definedName name="QB_ROW_573260" localSheetId="0" hidden="1">Sheet1!$G$78</definedName>
    <definedName name="QB_ROW_573260" localSheetId="3" hidden="1">Sheet3!#REF!</definedName>
    <definedName name="QB_ROW_573260" localSheetId="2" hidden="1">Sheet6!$G$72</definedName>
    <definedName name="QB_ROW_574250" localSheetId="3" hidden="1">Sheet3!#REF!</definedName>
    <definedName name="QB_ROW_575260" localSheetId="0" hidden="1">Sheet1!$G$84</definedName>
    <definedName name="QB_ROW_575260" localSheetId="3" hidden="1">Sheet3!#REF!</definedName>
    <definedName name="QB_ROW_575260" localSheetId="2" hidden="1">Sheet6!$G$77</definedName>
    <definedName name="QB_ROW_576250" localSheetId="0" hidden="1">Sheet1!$F$92</definedName>
    <definedName name="QB_ROW_576250" localSheetId="3" hidden="1">Sheet3!#REF!</definedName>
    <definedName name="QB_ROW_576250" localSheetId="2" hidden="1">Sheet6!$F$84</definedName>
    <definedName name="QB_ROW_577250" localSheetId="0" hidden="1">Sheet1!$F$71</definedName>
    <definedName name="QB_ROW_577250" localSheetId="3" hidden="1">Sheet3!#REF!</definedName>
    <definedName name="QB_ROW_577250" localSheetId="2" hidden="1">Sheet6!$F$66</definedName>
    <definedName name="QB_ROW_579260" localSheetId="0" hidden="1">Sheet1!$G$391</definedName>
    <definedName name="QB_ROW_579260" localSheetId="3" hidden="1">Sheet3!#REF!</definedName>
    <definedName name="QB_ROW_579260" localSheetId="2" hidden="1">Sheet6!$G$359</definedName>
    <definedName name="QB_ROW_580260" localSheetId="0" hidden="1">Sheet1!$G$386</definedName>
    <definedName name="QB_ROW_580260" localSheetId="3" hidden="1">Sheet3!#REF!</definedName>
    <definedName name="QB_ROW_580260" localSheetId="2" hidden="1">Sheet6!$G$355</definedName>
    <definedName name="QB_ROW_582250" localSheetId="3" hidden="1">Sheet3!#REF!</definedName>
    <definedName name="QB_ROW_58250" localSheetId="3" hidden="1">Sheet3!#REF!</definedName>
    <definedName name="QB_ROW_584250" localSheetId="3" hidden="1">Sheet3!#REF!</definedName>
    <definedName name="QB_ROW_586240" localSheetId="3" hidden="1">Sheet3!#REF!</definedName>
    <definedName name="QB_ROW_588260" localSheetId="3" hidden="1">Sheet3!#REF!</definedName>
    <definedName name="QB_ROW_588260" localSheetId="2" hidden="1">Sheet6!$G$73</definedName>
    <definedName name="QB_ROW_589250" localSheetId="0" hidden="1">Sheet1!$F$240</definedName>
    <definedName name="QB_ROW_589250" localSheetId="3" hidden="1">Sheet3!#REF!</definedName>
    <definedName name="QB_ROW_589250" localSheetId="2" hidden="1">Sheet6!$F$224</definedName>
    <definedName name="QB_ROW_590250" localSheetId="0" hidden="1">Sheet1!$F$398</definedName>
    <definedName name="QB_ROW_590250" localSheetId="3" hidden="1">Sheet3!#REF!</definedName>
    <definedName name="QB_ROW_590250" localSheetId="2" hidden="1">Sheet6!$F$365</definedName>
    <definedName name="QB_ROW_591250" localSheetId="0" hidden="1">Sheet1!$F$399</definedName>
    <definedName name="QB_ROW_591250" localSheetId="3" hidden="1">Sheet3!#REF!</definedName>
    <definedName name="QB_ROW_591250" localSheetId="2" hidden="1">Sheet6!$F$366</definedName>
    <definedName name="QB_ROW_592250" localSheetId="3" hidden="1">Sheet3!#REF!</definedName>
    <definedName name="QB_ROW_59250" localSheetId="0" hidden="1">Sheet1!$F$108</definedName>
    <definedName name="QB_ROW_59250" localSheetId="3" hidden="1">Sheet3!#REF!</definedName>
    <definedName name="QB_ROW_59250" localSheetId="2" hidden="1">Sheet6!$F$97</definedName>
    <definedName name="QB_ROW_593250" localSheetId="3" hidden="1">Sheet3!#REF!</definedName>
    <definedName name="QB_ROW_594250" localSheetId="3" hidden="1">Sheet3!#REF!</definedName>
    <definedName name="QB_ROW_595260" localSheetId="0" hidden="1">Sheet1!$G$112</definedName>
    <definedName name="QB_ROW_595260" localSheetId="3" hidden="1">Sheet3!#REF!</definedName>
    <definedName name="QB_ROW_595260" localSheetId="2" hidden="1">Sheet6!$G$101</definedName>
    <definedName name="QB_ROW_596250" localSheetId="0" hidden="1">Sheet1!$F$295</definedName>
    <definedName name="QB_ROW_596250" localSheetId="3" hidden="1">Sheet3!#REF!</definedName>
    <definedName name="QB_ROW_596250" localSheetId="2" hidden="1">Sheet6!$F$272</definedName>
    <definedName name="QB_ROW_597250" localSheetId="0" hidden="1">Sheet1!$F$297</definedName>
    <definedName name="QB_ROW_597250" localSheetId="3" hidden="1">Sheet3!#REF!</definedName>
    <definedName name="QB_ROW_597250" localSheetId="2" hidden="1">Sheet6!$F$274</definedName>
    <definedName name="QB_ROW_598250" localSheetId="0" hidden="1">Sheet1!$F$298</definedName>
    <definedName name="QB_ROW_598250" localSheetId="3" hidden="1">Sheet3!#REF!</definedName>
    <definedName name="QB_ROW_598250" localSheetId="2" hidden="1">Sheet6!$F$275</definedName>
    <definedName name="QB_ROW_599250" localSheetId="3" hidden="1">Sheet3!#REF!</definedName>
    <definedName name="QB_ROW_599250" localSheetId="2" hidden="1">Sheet6!$F$367</definedName>
    <definedName name="QB_ROW_601040" localSheetId="0" hidden="1">Sheet1!$E$354</definedName>
    <definedName name="QB_ROW_601040" localSheetId="3" hidden="1">Sheet3!#REF!</definedName>
    <definedName name="QB_ROW_601040" localSheetId="2" hidden="1">Sheet6!$E$327</definedName>
    <definedName name="QB_ROW_601250" localSheetId="3" hidden="1">Sheet3!#REF!</definedName>
    <definedName name="QB_ROW_601340" localSheetId="0" hidden="1">Sheet1!$E$356</definedName>
    <definedName name="QB_ROW_601340" localSheetId="3" hidden="1">Sheet3!#REF!</definedName>
    <definedName name="QB_ROW_601340" localSheetId="2" hidden="1">Sheet6!$E$329</definedName>
    <definedName name="QB_ROW_60250" localSheetId="0" hidden="1">Sheet1!$F$109</definedName>
    <definedName name="QB_ROW_60250" localSheetId="3" hidden="1">Sheet3!#REF!</definedName>
    <definedName name="QB_ROW_60250" localSheetId="2" hidden="1">Sheet6!$F$98</definedName>
    <definedName name="QB_ROW_603250" localSheetId="0" hidden="1">Sheet1!$F$401</definedName>
    <definedName name="QB_ROW_603250" localSheetId="3" hidden="1">Sheet3!#REF!</definedName>
    <definedName name="QB_ROW_603250" localSheetId="2" hidden="1">Sheet6!$F$368</definedName>
    <definedName name="QB_ROW_604250" localSheetId="3" hidden="1">Sheet3!#REF!</definedName>
    <definedName name="QB_ROW_606260" localSheetId="3" hidden="1">Sheet3!#REF!</definedName>
    <definedName name="QB_ROW_607260" localSheetId="3" hidden="1">Sheet3!#REF!</definedName>
    <definedName name="QB_ROW_607260" localSheetId="2" hidden="1">Sheet6!$G$198</definedName>
    <definedName name="QB_ROW_608260" localSheetId="3" hidden="1">Sheet3!#REF!</definedName>
    <definedName name="QB_ROW_61050" localSheetId="0" hidden="1">Sheet1!$F$110</definedName>
    <definedName name="QB_ROW_61050" localSheetId="3" hidden="1">Sheet3!#REF!</definedName>
    <definedName name="QB_ROW_61050" localSheetId="2" hidden="1">Sheet6!$F$99</definedName>
    <definedName name="QB_ROW_612260" localSheetId="0" hidden="1">Sheet1!$G$80</definedName>
    <definedName name="QB_ROW_612260" localSheetId="3" hidden="1">Sheet3!#REF!</definedName>
    <definedName name="QB_ROW_61260" localSheetId="0" hidden="1">Sheet1!#REF!</definedName>
    <definedName name="QB_ROW_61260" localSheetId="3" hidden="1">Sheet3!#REF!</definedName>
    <definedName name="QB_ROW_61350" localSheetId="0" hidden="1">Sheet1!$F$113</definedName>
    <definedName name="QB_ROW_61350" localSheetId="3" hidden="1">Sheet3!#REF!</definedName>
    <definedName name="QB_ROW_61350" localSheetId="2" hidden="1">Sheet6!$F$102</definedName>
    <definedName name="QB_ROW_614250" localSheetId="3" hidden="1">Sheet3!#REF!</definedName>
    <definedName name="QB_ROW_614250" localSheetId="2" hidden="1">Sheet6!$F$37</definedName>
    <definedName name="QB_ROW_615250" localSheetId="0" hidden="1">Sheet1!$F$361</definedName>
    <definedName name="QB_ROW_615250" localSheetId="3" hidden="1">Sheet3!#REF!</definedName>
    <definedName name="QB_ROW_615250" localSheetId="2" hidden="1">Sheet6!$F$334</definedName>
    <definedName name="QB_ROW_616250" localSheetId="0" hidden="1">Sheet1!$F$360</definedName>
    <definedName name="QB_ROW_616250" localSheetId="3" hidden="1">Sheet3!#REF!</definedName>
    <definedName name="QB_ROW_616250" localSheetId="2" hidden="1">Sheet6!$F$333</definedName>
    <definedName name="QB_ROW_617250" localSheetId="0" hidden="1">Sheet1!$F$359</definedName>
    <definedName name="QB_ROW_617250" localSheetId="3" hidden="1">Sheet3!#REF!</definedName>
    <definedName name="QB_ROW_617250" localSheetId="2" hidden="1">Sheet6!$F$332</definedName>
    <definedName name="QB_ROW_618250" localSheetId="0" hidden="1">Sheet1!$F$358</definedName>
    <definedName name="QB_ROW_618250" localSheetId="3" hidden="1">Sheet3!#REF!</definedName>
    <definedName name="QB_ROW_618250" localSheetId="2" hidden="1">Sheet6!$F$331</definedName>
    <definedName name="QB_ROW_619250" localSheetId="0" hidden="1">Sheet1!$F$93</definedName>
    <definedName name="QB_ROW_619250" localSheetId="3" hidden="1">Sheet3!#REF!</definedName>
    <definedName name="QB_ROW_619250" localSheetId="2" hidden="1">Sheet6!$F$85</definedName>
    <definedName name="QB_ROW_620250" localSheetId="0" hidden="1">Sheet1!$F$55</definedName>
    <definedName name="QB_ROW_620250" localSheetId="3" hidden="1">Sheet3!#REF!</definedName>
    <definedName name="QB_ROW_620250" localSheetId="2" hidden="1">Sheet6!$F$52</definedName>
    <definedName name="QB_ROW_621250" localSheetId="3" hidden="1">Sheet3!#REF!</definedName>
    <definedName name="QB_ROW_621250" localSheetId="2" hidden="1">Sheet6!$F$312</definedName>
    <definedName name="QB_ROW_625260" localSheetId="0" hidden="1">Sheet1!$G$327</definedName>
    <definedName name="QB_ROW_625260" localSheetId="3" hidden="1">Sheet3!#REF!</definedName>
    <definedName name="QB_ROW_625260" localSheetId="2" hidden="1">Sheet6!$G$303</definedName>
    <definedName name="QB_ROW_626260" localSheetId="0" hidden="1">Sheet1!$G$63</definedName>
    <definedName name="QB_ROW_626260" localSheetId="3" hidden="1">Sheet3!#REF!</definedName>
    <definedName name="QB_ROW_626260" localSheetId="2" hidden="1">Sheet6!$G$60</definedName>
    <definedName name="QB_ROW_627250" localSheetId="0" hidden="1">Sheet1!$F$255</definedName>
    <definedName name="QB_ROW_627250" localSheetId="3" hidden="1">Sheet3!#REF!</definedName>
    <definedName name="QB_ROW_627250" localSheetId="2" hidden="1">Sheet6!$F$239</definedName>
    <definedName name="QB_ROW_628250" localSheetId="0" hidden="1">Sheet1!$F$293</definedName>
    <definedName name="QB_ROW_628250" localSheetId="3" hidden="1">Sheet3!#REF!</definedName>
    <definedName name="QB_ROW_630250" localSheetId="0" hidden="1">Sheet1!$F$403</definedName>
    <definedName name="QB_ROW_630250" localSheetId="3" hidden="1">Sheet3!#REF!</definedName>
    <definedName name="QB_ROW_632260" localSheetId="0" hidden="1">Sheet1!$G$318</definedName>
    <definedName name="QB_ROW_632260" localSheetId="3" hidden="1">Sheet3!#REF!</definedName>
    <definedName name="QB_ROW_632260" localSheetId="2" hidden="1">Sheet6!$G$295</definedName>
    <definedName name="QB_ROW_633250" localSheetId="3" hidden="1">Sheet3!#REF!</definedName>
    <definedName name="QB_ROW_633250" localSheetId="2" hidden="1">Sheet6!$F$369</definedName>
    <definedName name="QB_ROW_634260" localSheetId="0" hidden="1">Sheet1!$G$350</definedName>
    <definedName name="QB_ROW_634260" localSheetId="3" hidden="1">Sheet3!#REF!</definedName>
    <definedName name="QB_ROW_638250" localSheetId="3" hidden="1">Sheet3!#REF!</definedName>
    <definedName name="QB_ROW_64250" localSheetId="0" hidden="1">Sheet1!$F$115</definedName>
    <definedName name="QB_ROW_64250" localSheetId="3" hidden="1">Sheet3!#REF!</definedName>
    <definedName name="QB_ROW_64250" localSheetId="2" hidden="1">Sheet6!$F$104</definedName>
    <definedName name="QB_ROW_65250" localSheetId="0" hidden="1">Sheet1!$F$119</definedName>
    <definedName name="QB_ROW_65250" localSheetId="3" hidden="1">Sheet3!#REF!</definedName>
    <definedName name="QB_ROW_65250" localSheetId="2" hidden="1">Sheet6!$F$108</definedName>
    <definedName name="QB_ROW_654260" localSheetId="3" hidden="1">Sheet3!#REF!</definedName>
    <definedName name="QB_ROW_654260" localSheetId="2" hidden="1">Sheet6!$G$253</definedName>
    <definedName name="QB_ROW_655260" localSheetId="0" hidden="1">Sheet1!$G$124</definedName>
    <definedName name="QB_ROW_655260" localSheetId="3" hidden="1">Sheet3!#REF!</definedName>
    <definedName name="QB_ROW_656240" localSheetId="0" hidden="1">Sheet1!$E$25</definedName>
    <definedName name="QB_ROW_656240" localSheetId="3" hidden="1">Sheet3!#REF!</definedName>
    <definedName name="QB_ROW_656240" localSheetId="2" hidden="1">Sheet6!$E$5</definedName>
    <definedName name="QB_ROW_66050" localSheetId="0" hidden="1">Sheet1!$F$167</definedName>
    <definedName name="QB_ROW_66050" localSheetId="3" hidden="1">Sheet3!#REF!</definedName>
    <definedName name="QB_ROW_66050" localSheetId="2" hidden="1">Sheet6!$F$152</definedName>
    <definedName name="QB_ROW_66260" localSheetId="0" hidden="1">Sheet1!$G$177</definedName>
    <definedName name="QB_ROW_66260" localSheetId="3" hidden="1">Sheet3!#REF!</definedName>
    <definedName name="QB_ROW_66350" localSheetId="0" hidden="1">Sheet1!$F$178</definedName>
    <definedName name="QB_ROW_66350" localSheetId="3" hidden="1">Sheet3!#REF!</definedName>
    <definedName name="QB_ROW_66350" localSheetId="2" hidden="1">Sheet6!$F$161</definedName>
    <definedName name="QB_ROW_68260" localSheetId="0" hidden="1">Sheet1!$G$187</definedName>
    <definedName name="QB_ROW_68260" localSheetId="3" hidden="1">Sheet3!#REF!</definedName>
    <definedName name="QB_ROW_68260" localSheetId="2" hidden="1">Sheet6!$G$170</definedName>
    <definedName name="QB_ROW_69250" localSheetId="3" hidden="1">Sheet3!#REF!</definedName>
    <definedName name="QB_ROW_70250" localSheetId="3" hidden="1">Sheet3!#REF!</definedName>
    <definedName name="QB_ROW_72250" localSheetId="0" hidden="1">Sheet1!$F$289</definedName>
    <definedName name="QB_ROW_72250" localSheetId="3" hidden="1">Sheet3!#REF!</definedName>
    <definedName name="QB_ROW_72250" localSheetId="2" hidden="1">Sheet6!$F$267</definedName>
    <definedName name="QB_ROW_73260" localSheetId="0" hidden="1">Sheet1!$G$276</definedName>
    <definedName name="QB_ROW_73260" localSheetId="3" hidden="1">Sheet3!#REF!</definedName>
    <definedName name="QB_ROW_73260" localSheetId="2" hidden="1">Sheet6!$G$254</definedName>
    <definedName name="QB_ROW_74250" localSheetId="0" hidden="1">Sheet1!$F$280</definedName>
    <definedName name="QB_ROW_74250" localSheetId="3" hidden="1">Sheet3!#REF!</definedName>
    <definedName name="QB_ROW_74250" localSheetId="2" hidden="1">Sheet6!$F$258</definedName>
    <definedName name="QB_ROW_75250" localSheetId="0" hidden="1">Sheet1!$F$281</definedName>
    <definedName name="QB_ROW_75250" localSheetId="3" hidden="1">Sheet3!#REF!</definedName>
    <definedName name="QB_ROW_75250" localSheetId="2" hidden="1">Sheet6!$F$259</definedName>
    <definedName name="QB_ROW_76250" localSheetId="0" hidden="1">Sheet1!$F$282</definedName>
    <definedName name="QB_ROW_76250" localSheetId="3" hidden="1">Sheet3!#REF!</definedName>
    <definedName name="QB_ROW_76250" localSheetId="2" hidden="1">Sheet6!$F$260</definedName>
    <definedName name="QB_ROW_77250" localSheetId="0" hidden="1">Sheet1!$F$283</definedName>
    <definedName name="QB_ROW_77250" localSheetId="3" hidden="1">Sheet3!#REF!</definedName>
    <definedName name="QB_ROW_77250" localSheetId="2" hidden="1">Sheet6!$F$261</definedName>
    <definedName name="QB_ROW_79250" localSheetId="0" hidden="1">Sheet1!$F$284</definedName>
    <definedName name="QB_ROW_79250" localSheetId="3" hidden="1">Sheet3!#REF!</definedName>
    <definedName name="QB_ROW_79250" localSheetId="2" hidden="1">Sheet6!$F$262</definedName>
    <definedName name="QB_ROW_82250" localSheetId="0" hidden="1">Sheet1!$F$287</definedName>
    <definedName name="QB_ROW_82250" localSheetId="3" hidden="1">Sheet3!#REF!</definedName>
    <definedName name="QB_ROW_82250" localSheetId="2" hidden="1">Sheet6!$F$265</definedName>
    <definedName name="QB_ROW_84250" localSheetId="3" hidden="1">Sheet3!#REF!</definedName>
    <definedName name="QB_ROW_85250" localSheetId="3" hidden="1">Sheet3!#REF!</definedName>
    <definedName name="QB_ROW_86250" localSheetId="3" hidden="1">Sheet3!#REF!</definedName>
    <definedName name="QB_ROW_86321" localSheetId="0" hidden="1">Sheet1!$C$99</definedName>
    <definedName name="QB_ROW_86321" localSheetId="3" hidden="1">Sheet3!#REF!</definedName>
    <definedName name="QB_ROW_86321" localSheetId="2" hidden="1">Sheet6!$C$88</definedName>
    <definedName name="QB_ROW_87031" localSheetId="3" hidden="1">Sheet3!#REF!</definedName>
    <definedName name="QB_ROW_87250" localSheetId="3" hidden="1">Sheet3!#REF!</definedName>
    <definedName name="QB_ROW_87331" localSheetId="3" hidden="1">Sheet3!#REF!</definedName>
    <definedName name="QB_ROW_88260" localSheetId="0" hidden="1">Sheet1!$G$305</definedName>
    <definedName name="QB_ROW_88260" localSheetId="3" hidden="1">Sheet3!#REF!</definedName>
    <definedName name="QB_ROW_88260" localSheetId="2" hidden="1">Sheet6!$G$282</definedName>
    <definedName name="QB_ROW_89260" localSheetId="0" hidden="1">Sheet1!$G$306</definedName>
    <definedName name="QB_ROW_89260" localSheetId="3" hidden="1">Sheet3!#REF!</definedName>
    <definedName name="QB_ROW_89260" localSheetId="2" hidden="1">Sheet6!$G$283</definedName>
    <definedName name="QB_ROW_90260" localSheetId="3" hidden="1">Sheet3!#REF!</definedName>
    <definedName name="QB_ROW_91260" localSheetId="3" hidden="1">Sheet3!#REF!</definedName>
    <definedName name="QB_ROW_92050" localSheetId="0" hidden="1">Sheet1!$F$322</definedName>
    <definedName name="QB_ROW_92050" localSheetId="3" hidden="1">Sheet3!#REF!</definedName>
    <definedName name="QB_ROW_92050" localSheetId="2" hidden="1">Sheet6!$F$299</definedName>
    <definedName name="QB_ROW_92260" localSheetId="0" hidden="1">Sheet1!$G$328</definedName>
    <definedName name="QB_ROW_92260" localSheetId="3" hidden="1">Sheet3!#REF!</definedName>
    <definedName name="QB_ROW_92350" localSheetId="0" hidden="1">Sheet1!$F$329</definedName>
    <definedName name="QB_ROW_92350" localSheetId="3" hidden="1">Sheet3!#REF!</definedName>
    <definedName name="QB_ROW_92350" localSheetId="2" hidden="1">Sheet6!$F$304</definedName>
    <definedName name="QB_ROW_93260" localSheetId="3" hidden="1">Sheet3!#REF!</definedName>
    <definedName name="QB_ROW_93260" localSheetId="2" hidden="1">Sheet6!$G$324</definedName>
    <definedName name="QB_ROW_95260" localSheetId="0" hidden="1">Sheet1!$G$309</definedName>
    <definedName name="QB_ROW_95260" localSheetId="3" hidden="1">Sheet3!#REF!</definedName>
    <definedName name="QB_ROW_95260" localSheetId="2" hidden="1">Sheet6!$G$286</definedName>
    <definedName name="QB_ROW_96250" localSheetId="3" hidden="1">Sheet3!#REF!</definedName>
    <definedName name="QB_ROW_97250" localSheetId="3" hidden="1">Sheet3!#REF!</definedName>
    <definedName name="QB_ROW_99260" localSheetId="0" hidden="1">Sheet1!$G$319</definedName>
    <definedName name="QB_ROW_99260" localSheetId="3" hidden="1">Sheet3!#REF!</definedName>
    <definedName name="QB_ROW_99260" localSheetId="2" hidden="1">Sheet6!$G$296</definedName>
    <definedName name="QBCANSUPPORTUPDATE" localSheetId="0">TRUE</definedName>
    <definedName name="QBCANSUPPORTUPDATE" localSheetId="3">TRUE</definedName>
    <definedName name="QBCANSUPPORTUPDATE" localSheetId="2">TRUE</definedName>
    <definedName name="QBCOMPANYFILENAME" localSheetId="0">"\\KIM-PC\quickbooks_data\Town of Woodruff.QBW"</definedName>
    <definedName name="QBCOMPANYFILENAME" localSheetId="3">"Q:\Town of Woodruff.QBW"</definedName>
    <definedName name="QBCOMPANYFILENAME" localSheetId="2">"Q:\Town of Woodruff.QBW"</definedName>
    <definedName name="QBENDDATE" localSheetId="0">20171231</definedName>
    <definedName name="QBENDDATE" localSheetId="3">20180831</definedName>
    <definedName name="QBENDDATE" localSheetId="2">20180831</definedName>
    <definedName name="QBHEADERSONSCREEN" localSheetId="0">FALSE</definedName>
    <definedName name="QBHEADERSONSCREEN" localSheetId="3">FALSE</definedName>
    <definedName name="QBHEADERSONSCREEN" localSheetId="2">FALSE</definedName>
    <definedName name="QBMETADATASIZE" localSheetId="0">5892</definedName>
    <definedName name="QBMETADATASIZE" localSheetId="3">5892</definedName>
    <definedName name="QBMETADATASIZE" localSheetId="2">5892</definedName>
    <definedName name="QBPRESERVECOLOR" localSheetId="0">TRUE</definedName>
    <definedName name="QBPRESERVECOLOR" localSheetId="3">TRUE</definedName>
    <definedName name="QBPRESERVECOLOR" localSheetId="2">TRUE</definedName>
    <definedName name="QBPRESERVEFONT" localSheetId="0">TRUE</definedName>
    <definedName name="QBPRESERVEFONT" localSheetId="3">TRUE</definedName>
    <definedName name="QBPRESERVEFONT" localSheetId="2">TRUE</definedName>
    <definedName name="QBPRESERVEROWHEIGHT" localSheetId="0">TRUE</definedName>
    <definedName name="QBPRESERVEROWHEIGHT" localSheetId="3">TRUE</definedName>
    <definedName name="QBPRESERVEROWHEIGHT" localSheetId="2">TRUE</definedName>
    <definedName name="QBPRESERVESPACE" localSheetId="0">TRUE</definedName>
    <definedName name="QBPRESERVESPACE" localSheetId="3">TRUE</definedName>
    <definedName name="QBPRESERVESPACE" localSheetId="2">TRUE</definedName>
    <definedName name="QBREPORTCOLAXIS" localSheetId="0">0</definedName>
    <definedName name="QBREPORTCOLAXIS" localSheetId="3">0</definedName>
    <definedName name="QBREPORTCOLAXIS" localSheetId="2">0</definedName>
    <definedName name="QBREPORTCOMPANYID" localSheetId="0">"be56b2aa475d4465940b538cef6cbe41"</definedName>
    <definedName name="QBREPORTCOMPANYID" localSheetId="3">"be56b2aa475d4465940b538cef6cbe41"</definedName>
    <definedName name="QBREPORTCOMPANYID" localSheetId="2">"be56b2aa475d4465940b538cef6cbe41"</definedName>
    <definedName name="QBREPORTCOMPARECOL_ANNUALBUDGET" localSheetId="0">FALSE</definedName>
    <definedName name="QBREPORTCOMPARECOL_ANNUALBUDGET" localSheetId="3">FALSE</definedName>
    <definedName name="QBREPORTCOMPARECOL_ANNUALBUDGET" localSheetId="2">FALSE</definedName>
    <definedName name="QBREPORTCOMPARECOL_AVGCOGS" localSheetId="0">FALSE</definedName>
    <definedName name="QBREPORTCOMPARECOL_AVGCOGS" localSheetId="3">FALSE</definedName>
    <definedName name="QBREPORTCOMPARECOL_AVGCOGS" localSheetId="2">FALSE</definedName>
    <definedName name="QBREPORTCOMPARECOL_AVGPRICE" localSheetId="0">FALSE</definedName>
    <definedName name="QBREPORTCOMPARECOL_AVGPRICE" localSheetId="3">FALSE</definedName>
    <definedName name="QBREPORTCOMPARECOL_AVGPRICE" localSheetId="2">FALSE</definedName>
    <definedName name="QBREPORTCOMPARECOL_BUDDIFF" localSheetId="0">FALSE</definedName>
    <definedName name="QBREPORTCOMPARECOL_BUDDIFF" localSheetId="3">FALSE</definedName>
    <definedName name="QBREPORTCOMPARECOL_BUDDIFF" localSheetId="2">TRUE</definedName>
    <definedName name="QBREPORTCOMPARECOL_BUDGET" localSheetId="0">FALSE</definedName>
    <definedName name="QBREPORTCOMPARECOL_BUDGET" localSheetId="3">FALSE</definedName>
    <definedName name="QBREPORTCOMPARECOL_BUDGET" localSheetId="2">TRUE</definedName>
    <definedName name="QBREPORTCOMPARECOL_BUDPCT" localSheetId="0">FALSE</definedName>
    <definedName name="QBREPORTCOMPARECOL_BUDPCT" localSheetId="3">FALSE</definedName>
    <definedName name="QBREPORTCOMPARECOL_BUDPCT" localSheetId="2">TRUE</definedName>
    <definedName name="QBREPORTCOMPARECOL_COGS" localSheetId="0">FALSE</definedName>
    <definedName name="QBREPORTCOMPARECOL_COGS" localSheetId="3">FALSE</definedName>
    <definedName name="QBREPORTCOMPARECOL_COGS" localSheetId="2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0">FALSE</definedName>
    <definedName name="QBREPORTCOMPARECOL_FORECAST" localSheetId="3">FALSE</definedName>
    <definedName name="QBREPORTCOMPARECOL_FORECAST" localSheetId="2">FALSE</definedName>
    <definedName name="QBREPORTCOMPARECOL_GROSSMARGIN" localSheetId="0">FALSE</definedName>
    <definedName name="QBREPORTCOMPARECOL_GROSSMARGIN" localSheetId="3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2">FALSE</definedName>
    <definedName name="QBREPORTCOMPARECOL_HOURS" localSheetId="0">FALSE</definedName>
    <definedName name="QBREPORTCOMPARECOL_HOURS" localSheetId="3">FALSE</definedName>
    <definedName name="QBREPORTCOMPARECOL_HOURS" localSheetId="2">FALSE</definedName>
    <definedName name="QBREPORTCOMPARECOL_PCTCOL" localSheetId="0">FALSE</definedName>
    <definedName name="QBREPORTCOMPARECOL_PCTCOL" localSheetId="3">FALSE</definedName>
    <definedName name="QBREPORTCOMPARECOL_PCTCOL" localSheetId="2">FALSE</definedName>
    <definedName name="QBREPORTCOMPARECOL_PCTEXPENSE" localSheetId="0">FALSE</definedName>
    <definedName name="QBREPORTCOMPARECOL_PCTEXPENSE" localSheetId="3">FALSE</definedName>
    <definedName name="QBREPORTCOMPARECOL_PCTEXPENSE" localSheetId="2">FALSE</definedName>
    <definedName name="QBREPORTCOMPARECOL_PCTINCOME" localSheetId="0">FALSE</definedName>
    <definedName name="QBREPORTCOMPARECOL_PCTINCOME" localSheetId="3">FALSE</definedName>
    <definedName name="QBREPORTCOMPARECOL_PCTINCOME" localSheetId="2">FALSE</definedName>
    <definedName name="QBREPORTCOMPARECOL_PCTOFSALES" localSheetId="0">FALSE</definedName>
    <definedName name="QBREPORTCOMPARECOL_PCTOFSALES" localSheetId="3">FALSE</definedName>
    <definedName name="QBREPORTCOMPARECOL_PCTOFSALES" localSheetId="2">FALSE</definedName>
    <definedName name="QBREPORTCOMPARECOL_PCTROW" localSheetId="0">FALSE</definedName>
    <definedName name="QBREPORTCOMPARECOL_PCTROW" localSheetId="3">FALSE</definedName>
    <definedName name="QBREPORTCOMPARECOL_PCTROW" localSheetId="2">FALSE</definedName>
    <definedName name="QBREPORTCOMPARECOL_PPDIFF" localSheetId="0">FALSE</definedName>
    <definedName name="QBREPORTCOMPARECOL_PPDIFF" localSheetId="3">FALSE</definedName>
    <definedName name="QBREPORTCOMPARECOL_PPDIFF" localSheetId="2">FALSE</definedName>
    <definedName name="QBREPORTCOMPARECOL_PPPCT" localSheetId="0">FALSE</definedName>
    <definedName name="QBREPORTCOMPARECOL_PPPCT" localSheetId="3">FALSE</definedName>
    <definedName name="QBREPORTCOMPARECOL_PPPCT" localSheetId="2">FALSE</definedName>
    <definedName name="QBREPORTCOMPARECOL_PREVPERIOD" localSheetId="0">FALSE</definedName>
    <definedName name="QBREPORTCOMPARECOL_PREVPERIOD" localSheetId="3">FALSE</definedName>
    <definedName name="QBREPORTCOMPARECOL_PREVPERIOD" localSheetId="2">FALSE</definedName>
    <definedName name="QBREPORTCOMPARECOL_PREVYEAR" localSheetId="0">TRUE</definedName>
    <definedName name="QBREPORTCOMPARECOL_PREVYEAR" localSheetId="3">FALSE</definedName>
    <definedName name="QBREPORTCOMPARECOL_PREVYEAR" localSheetId="2">FALSE</definedName>
    <definedName name="QBREPORTCOMPARECOL_PYDIFF" localSheetId="0">FALSE</definedName>
    <definedName name="QBREPORTCOMPARECOL_PYDIFF" localSheetId="3">FALSE</definedName>
    <definedName name="QBREPORTCOMPARECOL_PYDIFF" localSheetId="2">FALSE</definedName>
    <definedName name="QBREPORTCOMPARECOL_PYPCT" localSheetId="0">FALSE</definedName>
    <definedName name="QBREPORTCOMPARECOL_PYPCT" localSheetId="3">FALSE</definedName>
    <definedName name="QBREPORTCOMPARECOL_PYPCT" localSheetId="2">FALSE</definedName>
    <definedName name="QBREPORTCOMPARECOL_QTY" localSheetId="0">FALSE</definedName>
    <definedName name="QBREPORTCOMPARECOL_QTY" localSheetId="3">FALSE</definedName>
    <definedName name="QBREPORTCOMPARECOL_QTY" localSheetId="2">FALSE</definedName>
    <definedName name="QBREPORTCOMPARECOL_RATE" localSheetId="0">FALSE</definedName>
    <definedName name="QBREPORTCOMPARECOL_RATE" localSheetId="3">FALSE</definedName>
    <definedName name="QBREPORTCOMPARECOL_RATE" localSheetId="2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0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2">FALSE</definedName>
    <definedName name="QBREPORTCOMPARECOL_YTD" localSheetId="0">FALSE</definedName>
    <definedName name="QBREPORTCOMPARECOL_YTD" localSheetId="3">FALSE</definedName>
    <definedName name="QBREPORTCOMPARECOL_YTD" localSheetId="2">FALSE</definedName>
    <definedName name="QBREPORTCOMPARECOL_YTDBUDGET" localSheetId="0">FALSE</definedName>
    <definedName name="QBREPORTCOMPARECOL_YTDBUDGET" localSheetId="3">FALSE</definedName>
    <definedName name="QBREPORTCOMPARECOL_YTDBUDGET" localSheetId="2">FALSE</definedName>
    <definedName name="QBREPORTCOMPARECOL_YTDPCT" localSheetId="0">FALSE</definedName>
    <definedName name="QBREPORTCOMPARECOL_YTDPCT" localSheetId="3">FALSE</definedName>
    <definedName name="QBREPORTCOMPARECOL_YTDPCT" localSheetId="2">FALSE</definedName>
    <definedName name="QBREPORTROWAXIS" localSheetId="0">11</definedName>
    <definedName name="QBREPORTROWAXIS" localSheetId="3">11</definedName>
    <definedName name="QBREPORTROWAXIS" localSheetId="2">11</definedName>
    <definedName name="QBREPORTSUBCOLAXIS" localSheetId="0">24</definedName>
    <definedName name="QBREPORTSUBCOLAXIS" localSheetId="3">0</definedName>
    <definedName name="QBREPORTSUBCOLAXIS" localSheetId="2">24</definedName>
    <definedName name="QBREPORTTYPE" localSheetId="0">0</definedName>
    <definedName name="QBREPORTTYPE" localSheetId="3">0</definedName>
    <definedName name="QBREPORTTYPE" localSheetId="2">288</definedName>
    <definedName name="QBROWHEADERS" localSheetId="0">8</definedName>
    <definedName name="QBROWHEADERS" localSheetId="3">8</definedName>
    <definedName name="QBROWHEADERS" localSheetId="2">8</definedName>
    <definedName name="QBSTARTDATE" localSheetId="0">20170101</definedName>
    <definedName name="QBSTARTDATE" localSheetId="3">20180101</definedName>
    <definedName name="QBSTARTDATE" localSheetId="2">20180101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04" i="1" l="1"/>
  <c r="I262" i="1" l="1"/>
  <c r="K262" i="1"/>
  <c r="M262" i="1"/>
  <c r="O262" i="1"/>
  <c r="Q262" i="1"/>
  <c r="Q348" i="1" l="1"/>
  <c r="O348" i="1"/>
  <c r="I232" i="1"/>
  <c r="J232" i="1"/>
  <c r="K232" i="1"/>
  <c r="L232" i="1"/>
  <c r="M232" i="1"/>
  <c r="N232" i="1"/>
  <c r="P232" i="1"/>
  <c r="Q59" i="1"/>
  <c r="O59" i="1"/>
  <c r="M59" i="1"/>
  <c r="Q279" i="1" l="1"/>
  <c r="O279" i="1"/>
  <c r="Q273" i="1" l="1"/>
  <c r="Q85" i="1" l="1"/>
  <c r="O85" i="1"/>
  <c r="Q412" i="1" l="1"/>
  <c r="Q413" i="1" s="1"/>
  <c r="Q393" i="1"/>
  <c r="Q387" i="1"/>
  <c r="Q368" i="1"/>
  <c r="Q370" i="1" s="1"/>
  <c r="Q380" i="1" s="1"/>
  <c r="Q356" i="1"/>
  <c r="Q352" i="1"/>
  <c r="O352" i="1"/>
  <c r="Q329" i="1"/>
  <c r="Q321" i="1"/>
  <c r="Q310" i="1"/>
  <c r="Q301" i="1"/>
  <c r="O301" i="1"/>
  <c r="Q269" i="1"/>
  <c r="Q229" i="1"/>
  <c r="Q233" i="1" s="1"/>
  <c r="Q206" i="1"/>
  <c r="Q200" i="1"/>
  <c r="Q195" i="1"/>
  <c r="Q189" i="1"/>
  <c r="Q183" i="1"/>
  <c r="Q176" i="1"/>
  <c r="Q178" i="1" s="1"/>
  <c r="Q166" i="1"/>
  <c r="Q150" i="1"/>
  <c r="Q140" i="1"/>
  <c r="Q130" i="1"/>
  <c r="O130" i="1"/>
  <c r="Q113" i="1"/>
  <c r="O113" i="1"/>
  <c r="Q103" i="1"/>
  <c r="O103" i="1"/>
  <c r="Q97" i="1"/>
  <c r="O97" i="1"/>
  <c r="M97" i="1"/>
  <c r="K97" i="1"/>
  <c r="Q94" i="1"/>
  <c r="Q81" i="1"/>
  <c r="Q56" i="1"/>
  <c r="Q50" i="1"/>
  <c r="Q45" i="1"/>
  <c r="Q15" i="1"/>
  <c r="Q6" i="1"/>
  <c r="Q66" i="1"/>
  <c r="Q353" i="1" l="1"/>
  <c r="Q302" i="1"/>
  <c r="Q263" i="1"/>
  <c r="Q394" i="1"/>
  <c r="Q208" i="1"/>
  <c r="Q87" i="1"/>
  <c r="O393" i="1"/>
  <c r="O404" i="1"/>
  <c r="O387" i="1"/>
  <c r="O368" i="1"/>
  <c r="O370" i="1" s="1"/>
  <c r="O380" i="1" s="1"/>
  <c r="O356" i="1"/>
  <c r="O329" i="1"/>
  <c r="O321" i="1"/>
  <c r="O310" i="1"/>
  <c r="O273" i="1"/>
  <c r="O229" i="1"/>
  <c r="O233" i="1" s="1"/>
  <c r="O263" i="1" s="1"/>
  <c r="O206" i="1"/>
  <c r="O200" i="1"/>
  <c r="O195" i="1"/>
  <c r="O189" i="1"/>
  <c r="O183" i="1"/>
  <c r="O176" i="1"/>
  <c r="O178" i="1" s="1"/>
  <c r="O166" i="1"/>
  <c r="O150" i="1"/>
  <c r="O140" i="1"/>
  <c r="Q407" i="1" l="1"/>
  <c r="O353" i="1"/>
  <c r="O394" i="1"/>
  <c r="O208" i="1"/>
  <c r="M404" i="1"/>
  <c r="M393" i="1"/>
  <c r="K393" i="1"/>
  <c r="M387" i="1"/>
  <c r="M368" i="1"/>
  <c r="M370" i="1" s="1"/>
  <c r="M380" i="1" s="1"/>
  <c r="K368" i="1"/>
  <c r="K370" i="1" s="1"/>
  <c r="K380" i="1" s="1"/>
  <c r="M352" i="1"/>
  <c r="K352" i="1"/>
  <c r="M356" i="1"/>
  <c r="M329" i="1"/>
  <c r="K329" i="1"/>
  <c r="M321" i="1"/>
  <c r="K321" i="1"/>
  <c r="M310" i="1"/>
  <c r="O94" i="1"/>
  <c r="O81" i="1"/>
  <c r="O66" i="1"/>
  <c r="O56" i="1"/>
  <c r="O50" i="1"/>
  <c r="O45" i="1"/>
  <c r="O33" i="1"/>
  <c r="O15" i="1"/>
  <c r="O17" i="1" s="1"/>
  <c r="O6" i="1"/>
  <c r="M301" i="1"/>
  <c r="M279" i="1"/>
  <c r="K279" i="1"/>
  <c r="M273" i="1"/>
  <c r="K273" i="1"/>
  <c r="I273" i="1"/>
  <c r="O269" i="1"/>
  <c r="O302" i="1" s="1"/>
  <c r="M269" i="1"/>
  <c r="K269" i="1"/>
  <c r="I269" i="1"/>
  <c r="M229" i="1"/>
  <c r="K229" i="1"/>
  <c r="M206" i="1"/>
  <c r="M200" i="1"/>
  <c r="K195" i="1"/>
  <c r="M195" i="1"/>
  <c r="M189" i="1"/>
  <c r="M183" i="1"/>
  <c r="K183" i="1"/>
  <c r="M176" i="1"/>
  <c r="M178" i="1" s="1"/>
  <c r="K176" i="1"/>
  <c r="M166" i="1"/>
  <c r="K166" i="1"/>
  <c r="M150" i="1"/>
  <c r="K150" i="1"/>
  <c r="M140" i="1"/>
  <c r="K140" i="1"/>
  <c r="M130" i="1"/>
  <c r="K130" i="1"/>
  <c r="M103" i="1"/>
  <c r="K103" i="1"/>
  <c r="I103" i="1"/>
  <c r="M113" i="1"/>
  <c r="M6" i="1"/>
  <c r="K6" i="1"/>
  <c r="I6" i="1"/>
  <c r="M94" i="1"/>
  <c r="K94" i="1"/>
  <c r="M81" i="1"/>
  <c r="K81" i="1"/>
  <c r="M85" i="1"/>
  <c r="M66" i="1"/>
  <c r="M56" i="1"/>
  <c r="M50" i="1"/>
  <c r="M45" i="1"/>
  <c r="Q33" i="1"/>
  <c r="M33" i="1"/>
  <c r="K33" i="1"/>
  <c r="I33" i="1"/>
  <c r="M15" i="1"/>
  <c r="M17" i="1" s="1"/>
  <c r="M348" i="1"/>
  <c r="I412" i="1"/>
  <c r="I413" i="1" s="1"/>
  <c r="I404" i="1"/>
  <c r="I393" i="1"/>
  <c r="I387" i="1"/>
  <c r="I368" i="1"/>
  <c r="I370" i="1" s="1"/>
  <c r="I380" i="1" s="1"/>
  <c r="I356" i="1"/>
  <c r="I352" i="1"/>
  <c r="I348" i="1"/>
  <c r="I329" i="1"/>
  <c r="I321" i="1"/>
  <c r="I310" i="1"/>
  <c r="I301" i="1"/>
  <c r="I279" i="1"/>
  <c r="I229" i="1"/>
  <c r="I206" i="1"/>
  <c r="I200" i="1"/>
  <c r="I195" i="1"/>
  <c r="I189" i="1"/>
  <c r="I183" i="1"/>
  <c r="I176" i="1"/>
  <c r="I178" i="1" s="1"/>
  <c r="I166" i="1"/>
  <c r="I158" i="1"/>
  <c r="I150" i="1"/>
  <c r="I140" i="1"/>
  <c r="I130" i="1"/>
  <c r="I113" i="1"/>
  <c r="I97" i="1"/>
  <c r="I94" i="1"/>
  <c r="I85" i="1"/>
  <c r="I81" i="1"/>
  <c r="I66" i="1"/>
  <c r="I59" i="1"/>
  <c r="I56" i="1"/>
  <c r="I50" i="1"/>
  <c r="I45" i="1"/>
  <c r="I15" i="1"/>
  <c r="I17" i="1" s="1"/>
  <c r="M302" i="1" l="1"/>
  <c r="M394" i="1"/>
  <c r="M353" i="1"/>
  <c r="O87" i="1"/>
  <c r="O98" i="1" s="1"/>
  <c r="O99" i="1" s="1"/>
  <c r="I302" i="1"/>
  <c r="M233" i="1"/>
  <c r="M263" i="1" s="1"/>
  <c r="M207" i="1"/>
  <c r="M208" i="1" s="1"/>
  <c r="M87" i="1"/>
  <c r="M98" i="1" s="1"/>
  <c r="M99" i="1" s="1"/>
  <c r="I233" i="1"/>
  <c r="I263" i="1" s="1"/>
  <c r="I394" i="1"/>
  <c r="I87" i="1"/>
  <c r="I98" i="1" s="1"/>
  <c r="I353" i="1"/>
  <c r="I207" i="1"/>
  <c r="I208" i="1" s="1"/>
  <c r="J370" i="9"/>
  <c r="L370" i="9" s="1"/>
  <c r="I370" i="9"/>
  <c r="L369" i="9"/>
  <c r="K369" i="9"/>
  <c r="L368" i="9"/>
  <c r="K368" i="9"/>
  <c r="L367" i="9"/>
  <c r="K367" i="9"/>
  <c r="L366" i="9"/>
  <c r="K366" i="9"/>
  <c r="L365" i="9"/>
  <c r="K365" i="9"/>
  <c r="L364" i="9"/>
  <c r="K364" i="9"/>
  <c r="J361" i="9"/>
  <c r="L361" i="9" s="1"/>
  <c r="I361" i="9"/>
  <c r="L360" i="9"/>
  <c r="K360" i="9"/>
  <c r="L359" i="9"/>
  <c r="K359" i="9"/>
  <c r="L358" i="9"/>
  <c r="K358" i="9"/>
  <c r="J356" i="9"/>
  <c r="I356" i="9"/>
  <c r="L355" i="9"/>
  <c r="K355" i="9"/>
  <c r="L354" i="9"/>
  <c r="K354" i="9"/>
  <c r="L353" i="9"/>
  <c r="K353" i="9"/>
  <c r="L349" i="9"/>
  <c r="K349" i="9"/>
  <c r="L348" i="9"/>
  <c r="K348" i="9"/>
  <c r="L347" i="9"/>
  <c r="K347" i="9"/>
  <c r="L346" i="9"/>
  <c r="K346" i="9"/>
  <c r="L345" i="9"/>
  <c r="K345" i="9"/>
  <c r="L344" i="9"/>
  <c r="K344" i="9"/>
  <c r="L343" i="9"/>
  <c r="K343" i="9"/>
  <c r="J342" i="9"/>
  <c r="J350" i="9" s="1"/>
  <c r="L341" i="9"/>
  <c r="K341" i="9"/>
  <c r="J340" i="9"/>
  <c r="I340" i="9"/>
  <c r="I342" i="9" s="1"/>
  <c r="L339" i="9"/>
  <c r="K339" i="9"/>
  <c r="L338" i="9"/>
  <c r="K338" i="9"/>
  <c r="L337" i="9"/>
  <c r="K337" i="9"/>
  <c r="L334" i="9"/>
  <c r="K334" i="9"/>
  <c r="L333" i="9"/>
  <c r="K333" i="9"/>
  <c r="L332" i="9"/>
  <c r="K332" i="9"/>
  <c r="L331" i="9"/>
  <c r="K331" i="9"/>
  <c r="J329" i="9"/>
  <c r="K329" i="9" s="1"/>
  <c r="I329" i="9"/>
  <c r="L328" i="9"/>
  <c r="K328" i="9"/>
  <c r="I326" i="9"/>
  <c r="J325" i="9"/>
  <c r="L325" i="9" s="1"/>
  <c r="I325" i="9"/>
  <c r="L324" i="9"/>
  <c r="K324" i="9"/>
  <c r="J322" i="9"/>
  <c r="I322" i="9"/>
  <c r="K322" i="9" s="1"/>
  <c r="L321" i="9"/>
  <c r="K321" i="9"/>
  <c r="L320" i="9"/>
  <c r="K320" i="9"/>
  <c r="L318" i="9"/>
  <c r="K318" i="9"/>
  <c r="L317" i="9"/>
  <c r="K317" i="9"/>
  <c r="L316" i="9"/>
  <c r="K316" i="9"/>
  <c r="L315" i="9"/>
  <c r="K315" i="9"/>
  <c r="L314" i="9"/>
  <c r="K314" i="9"/>
  <c r="L313" i="9"/>
  <c r="K313" i="9"/>
  <c r="L312" i="9"/>
  <c r="K312" i="9"/>
  <c r="L311" i="9"/>
  <c r="K311" i="9"/>
  <c r="L310" i="9"/>
  <c r="K310" i="9"/>
  <c r="L309" i="9"/>
  <c r="K309" i="9"/>
  <c r="L308" i="9"/>
  <c r="K308" i="9"/>
  <c r="L307" i="9"/>
  <c r="K307" i="9"/>
  <c r="L306" i="9"/>
  <c r="K306" i="9"/>
  <c r="L305" i="9"/>
  <c r="K305" i="9"/>
  <c r="J304" i="9"/>
  <c r="I304" i="9"/>
  <c r="K304" i="9" s="1"/>
  <c r="L303" i="9"/>
  <c r="K303" i="9"/>
  <c r="L302" i="9"/>
  <c r="K302" i="9"/>
  <c r="L301" i="9"/>
  <c r="K301" i="9"/>
  <c r="L300" i="9"/>
  <c r="K300" i="9"/>
  <c r="J298" i="9"/>
  <c r="L298" i="9" s="1"/>
  <c r="I298" i="9"/>
  <c r="L296" i="9"/>
  <c r="K296" i="9"/>
  <c r="L295" i="9"/>
  <c r="K295" i="9"/>
  <c r="L294" i="9"/>
  <c r="K294" i="9"/>
  <c r="L293" i="9"/>
  <c r="K293" i="9"/>
  <c r="L292" i="9"/>
  <c r="K292" i="9"/>
  <c r="L291" i="9"/>
  <c r="K291" i="9"/>
  <c r="L290" i="9"/>
  <c r="K290" i="9"/>
  <c r="L289" i="9"/>
  <c r="K289" i="9"/>
  <c r="J287" i="9"/>
  <c r="K287" i="9" s="1"/>
  <c r="I287" i="9"/>
  <c r="L286" i="9"/>
  <c r="K286" i="9"/>
  <c r="L285" i="9"/>
  <c r="K285" i="9"/>
  <c r="L284" i="9"/>
  <c r="K284" i="9"/>
  <c r="L283" i="9"/>
  <c r="K283" i="9"/>
  <c r="L282" i="9"/>
  <c r="K282" i="9"/>
  <c r="J278" i="9"/>
  <c r="I278" i="9"/>
  <c r="L277" i="9"/>
  <c r="K277" i="9"/>
  <c r="L275" i="9"/>
  <c r="K275" i="9"/>
  <c r="L274" i="9"/>
  <c r="K274" i="9"/>
  <c r="L273" i="9"/>
  <c r="K273" i="9"/>
  <c r="L272" i="9"/>
  <c r="K272" i="9"/>
  <c r="L271" i="9"/>
  <c r="K271" i="9"/>
  <c r="L270" i="9"/>
  <c r="K270" i="9"/>
  <c r="L269" i="9"/>
  <c r="K269" i="9"/>
  <c r="L268" i="9"/>
  <c r="K268" i="9"/>
  <c r="L267" i="9"/>
  <c r="K267" i="9"/>
  <c r="L266" i="9"/>
  <c r="K266" i="9"/>
  <c r="L265" i="9"/>
  <c r="K265" i="9"/>
  <c r="L264" i="9"/>
  <c r="K264" i="9"/>
  <c r="L263" i="9"/>
  <c r="K263" i="9"/>
  <c r="L262" i="9"/>
  <c r="K262" i="9"/>
  <c r="L261" i="9"/>
  <c r="K261" i="9"/>
  <c r="L260" i="9"/>
  <c r="K260" i="9"/>
  <c r="L259" i="9"/>
  <c r="K259" i="9"/>
  <c r="L258" i="9"/>
  <c r="K258" i="9"/>
  <c r="L257" i="9"/>
  <c r="J257" i="9"/>
  <c r="K257" i="9" s="1"/>
  <c r="I257" i="9"/>
  <c r="L256" i="9"/>
  <c r="K256" i="9"/>
  <c r="L255" i="9"/>
  <c r="K255" i="9"/>
  <c r="L254" i="9"/>
  <c r="K254" i="9"/>
  <c r="L253" i="9"/>
  <c r="K253" i="9"/>
  <c r="J251" i="9"/>
  <c r="K251" i="9" s="1"/>
  <c r="I251" i="9"/>
  <c r="I279" i="9" s="1"/>
  <c r="L250" i="9"/>
  <c r="K250" i="9"/>
  <c r="L249" i="9"/>
  <c r="K249" i="9"/>
  <c r="J245" i="9"/>
  <c r="K245" i="9" s="1"/>
  <c r="I245" i="9"/>
  <c r="L244" i="9"/>
  <c r="K244" i="9"/>
  <c r="L243" i="9"/>
  <c r="K243" i="9"/>
  <c r="L241" i="9"/>
  <c r="K241" i="9"/>
  <c r="L240" i="9"/>
  <c r="K240" i="9"/>
  <c r="L239" i="9"/>
  <c r="K239" i="9"/>
  <c r="L238" i="9"/>
  <c r="K238" i="9"/>
  <c r="L237" i="9"/>
  <c r="K237" i="9"/>
  <c r="L236" i="9"/>
  <c r="K236" i="9"/>
  <c r="L235" i="9"/>
  <c r="K235" i="9"/>
  <c r="L234" i="9"/>
  <c r="K234" i="9"/>
  <c r="L233" i="9"/>
  <c r="K233" i="9"/>
  <c r="L232" i="9"/>
  <c r="K232" i="9"/>
  <c r="L231" i="9"/>
  <c r="K231" i="9"/>
  <c r="L230" i="9"/>
  <c r="K230" i="9"/>
  <c r="L229" i="9"/>
  <c r="K229" i="9"/>
  <c r="L228" i="9"/>
  <c r="K228" i="9"/>
  <c r="L227" i="9"/>
  <c r="K227" i="9"/>
  <c r="L226" i="9"/>
  <c r="K226" i="9"/>
  <c r="L225" i="9"/>
  <c r="K225" i="9"/>
  <c r="L224" i="9"/>
  <c r="K224" i="9"/>
  <c r="L223" i="9"/>
  <c r="K223" i="9"/>
  <c r="L222" i="9"/>
  <c r="K222" i="9"/>
  <c r="L221" i="9"/>
  <c r="K221" i="9"/>
  <c r="L220" i="9"/>
  <c r="K220" i="9"/>
  <c r="L219" i="9"/>
  <c r="K219" i="9"/>
  <c r="L218" i="9"/>
  <c r="K218" i="9"/>
  <c r="J216" i="9"/>
  <c r="I216" i="9"/>
  <c r="L215" i="9"/>
  <c r="K215" i="9"/>
  <c r="J213" i="9"/>
  <c r="J217" i="9" s="1"/>
  <c r="I213" i="9"/>
  <c r="L211" i="9"/>
  <c r="K211" i="9"/>
  <c r="L210" i="9"/>
  <c r="K210" i="9"/>
  <c r="L209" i="9"/>
  <c r="K209" i="9"/>
  <c r="L208" i="9"/>
  <c r="K208" i="9"/>
  <c r="L207" i="9"/>
  <c r="K207" i="9"/>
  <c r="L206" i="9"/>
  <c r="K206" i="9"/>
  <c r="L205" i="9"/>
  <c r="K205" i="9"/>
  <c r="L203" i="9"/>
  <c r="K203" i="9"/>
  <c r="L202" i="9"/>
  <c r="K202" i="9"/>
  <c r="L201" i="9"/>
  <c r="K201" i="9"/>
  <c r="L200" i="9"/>
  <c r="K200" i="9"/>
  <c r="L199" i="9"/>
  <c r="K199" i="9"/>
  <c r="L197" i="9"/>
  <c r="K197" i="9"/>
  <c r="L196" i="9"/>
  <c r="K196" i="9"/>
  <c r="L195" i="9"/>
  <c r="K195" i="9"/>
  <c r="L194" i="9"/>
  <c r="K194" i="9"/>
  <c r="J189" i="9"/>
  <c r="I189" i="9"/>
  <c r="K189" i="9" s="1"/>
  <c r="L187" i="9"/>
  <c r="K187" i="9"/>
  <c r="L186" i="9"/>
  <c r="K186" i="9"/>
  <c r="L185" i="9"/>
  <c r="K185" i="9"/>
  <c r="J183" i="9"/>
  <c r="I183" i="9"/>
  <c r="L182" i="9"/>
  <c r="K182" i="9"/>
  <c r="L181" i="9"/>
  <c r="K181" i="9"/>
  <c r="L180" i="9"/>
  <c r="K180" i="9"/>
  <c r="J178" i="9"/>
  <c r="J190" i="9" s="1"/>
  <c r="I178" i="9"/>
  <c r="I190" i="9" s="1"/>
  <c r="L177" i="9"/>
  <c r="K177" i="9"/>
  <c r="L176" i="9"/>
  <c r="K176" i="9"/>
  <c r="L175" i="9"/>
  <c r="K175" i="9"/>
  <c r="J172" i="9"/>
  <c r="I172" i="9"/>
  <c r="L171" i="9"/>
  <c r="K171" i="9"/>
  <c r="L170" i="9"/>
  <c r="K170" i="9"/>
  <c r="L169" i="9"/>
  <c r="K169" i="9"/>
  <c r="L168" i="9"/>
  <c r="K168" i="9"/>
  <c r="J166" i="9"/>
  <c r="I166" i="9"/>
  <c r="L165" i="9"/>
  <c r="K165" i="9"/>
  <c r="L164" i="9"/>
  <c r="K164" i="9"/>
  <c r="L163" i="9"/>
  <c r="K163" i="9"/>
  <c r="J160" i="9"/>
  <c r="J161" i="9" s="1"/>
  <c r="I160" i="9"/>
  <c r="I161" i="9" s="1"/>
  <c r="L159" i="9"/>
  <c r="K159" i="9"/>
  <c r="L158" i="9"/>
  <c r="K158" i="9"/>
  <c r="L156" i="9"/>
  <c r="K156" i="9"/>
  <c r="L155" i="9"/>
  <c r="K155" i="9"/>
  <c r="L154" i="9"/>
  <c r="K154" i="9"/>
  <c r="L153" i="9"/>
  <c r="K153" i="9"/>
  <c r="J151" i="9"/>
  <c r="L151" i="9" s="1"/>
  <c r="I151" i="9"/>
  <c r="L150" i="9"/>
  <c r="K150" i="9"/>
  <c r="L149" i="9"/>
  <c r="K149" i="9"/>
  <c r="L148" i="9"/>
  <c r="K148" i="9"/>
  <c r="L147" i="9"/>
  <c r="K147" i="9"/>
  <c r="L146" i="9"/>
  <c r="K146" i="9"/>
  <c r="J144" i="9"/>
  <c r="L144" i="9" s="1"/>
  <c r="I144" i="9"/>
  <c r="L142" i="9"/>
  <c r="K142" i="9"/>
  <c r="L141" i="9"/>
  <c r="K141" i="9"/>
  <c r="L140" i="9"/>
  <c r="K140" i="9"/>
  <c r="L139" i="9"/>
  <c r="K139" i="9"/>
  <c r="L138" i="9"/>
  <c r="K138" i="9"/>
  <c r="J136" i="9"/>
  <c r="I136" i="9"/>
  <c r="L135" i="9"/>
  <c r="K135" i="9"/>
  <c r="L134" i="9"/>
  <c r="K134" i="9"/>
  <c r="L133" i="9"/>
  <c r="K133" i="9"/>
  <c r="L132" i="9"/>
  <c r="K132" i="9"/>
  <c r="L131" i="9"/>
  <c r="K131" i="9"/>
  <c r="L130" i="9"/>
  <c r="K130" i="9"/>
  <c r="L129" i="9"/>
  <c r="K129" i="9"/>
  <c r="J127" i="9"/>
  <c r="I127" i="9"/>
  <c r="L127" i="9" s="1"/>
  <c r="L126" i="9"/>
  <c r="K126" i="9"/>
  <c r="L125" i="9"/>
  <c r="K125" i="9"/>
  <c r="L124" i="9"/>
  <c r="K124" i="9"/>
  <c r="L123" i="9"/>
  <c r="K123" i="9"/>
  <c r="L122" i="9"/>
  <c r="K122" i="9"/>
  <c r="L121" i="9"/>
  <c r="K121" i="9"/>
  <c r="L120" i="9"/>
  <c r="K120" i="9"/>
  <c r="J118" i="9"/>
  <c r="I118" i="9"/>
  <c r="L117" i="9"/>
  <c r="K117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7" i="9"/>
  <c r="K107" i="9"/>
  <c r="L106" i="9"/>
  <c r="K106" i="9"/>
  <c r="L105" i="9"/>
  <c r="K105" i="9"/>
  <c r="L104" i="9"/>
  <c r="K104" i="9"/>
  <c r="L103" i="9"/>
  <c r="K103" i="9"/>
  <c r="J102" i="9"/>
  <c r="L102" i="9" s="1"/>
  <c r="I102" i="9"/>
  <c r="L101" i="9"/>
  <c r="K101" i="9"/>
  <c r="L100" i="9"/>
  <c r="K100" i="9"/>
  <c r="L98" i="9"/>
  <c r="K98" i="9"/>
  <c r="L97" i="9"/>
  <c r="K97" i="9"/>
  <c r="L96" i="9"/>
  <c r="K96" i="9"/>
  <c r="L95" i="9"/>
  <c r="K95" i="9"/>
  <c r="L94" i="9"/>
  <c r="K94" i="9"/>
  <c r="I92" i="9"/>
  <c r="J86" i="9"/>
  <c r="I86" i="9"/>
  <c r="K86" i="9" s="1"/>
  <c r="L85" i="9"/>
  <c r="K85" i="9"/>
  <c r="L84" i="9"/>
  <c r="K84" i="9"/>
  <c r="L83" i="9"/>
  <c r="K83" i="9"/>
  <c r="L82" i="9"/>
  <c r="K82" i="9"/>
  <c r="L81" i="9"/>
  <c r="K81" i="9"/>
  <c r="J78" i="9"/>
  <c r="L78" i="9" s="1"/>
  <c r="I78" i="9"/>
  <c r="K78" i="9" s="1"/>
  <c r="L77" i="9"/>
  <c r="K77" i="9"/>
  <c r="L76" i="9"/>
  <c r="K76" i="9"/>
  <c r="J74" i="9"/>
  <c r="L74" i="9" s="1"/>
  <c r="I74" i="9"/>
  <c r="L73" i="9"/>
  <c r="K73" i="9"/>
  <c r="L72" i="9"/>
  <c r="K72" i="9"/>
  <c r="L70" i="9"/>
  <c r="K70" i="9"/>
  <c r="L66" i="9"/>
  <c r="K66" i="9"/>
  <c r="L65" i="9"/>
  <c r="K65" i="9"/>
  <c r="L64" i="9"/>
  <c r="K64" i="9"/>
  <c r="J63" i="9"/>
  <c r="L63" i="9" s="1"/>
  <c r="I63" i="9"/>
  <c r="K63" i="9" s="1"/>
  <c r="L61" i="9"/>
  <c r="K61" i="9"/>
  <c r="L60" i="9"/>
  <c r="K60" i="9"/>
  <c r="L59" i="9"/>
  <c r="K59" i="9"/>
  <c r="J56" i="9"/>
  <c r="L56" i="9" s="1"/>
  <c r="I56" i="9"/>
  <c r="L55" i="9"/>
  <c r="K55" i="9"/>
  <c r="J53" i="9"/>
  <c r="I53" i="9"/>
  <c r="K53" i="9" s="1"/>
  <c r="L52" i="9"/>
  <c r="K52" i="9"/>
  <c r="L51" i="9"/>
  <c r="K51" i="9"/>
  <c r="L50" i="9"/>
  <c r="K50" i="9"/>
  <c r="L49" i="9"/>
  <c r="K49" i="9"/>
  <c r="L48" i="9"/>
  <c r="K48" i="9"/>
  <c r="J46" i="9"/>
  <c r="L46" i="9" s="1"/>
  <c r="I46" i="9"/>
  <c r="K46" i="9" s="1"/>
  <c r="L45" i="9"/>
  <c r="K45" i="9"/>
  <c r="L44" i="9"/>
  <c r="K44" i="9"/>
  <c r="K42" i="9"/>
  <c r="J42" i="9"/>
  <c r="I42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J32" i="9"/>
  <c r="I32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J16" i="9"/>
  <c r="J18" i="9" s="1"/>
  <c r="I16" i="9"/>
  <c r="L16" i="9" s="1"/>
  <c r="L15" i="9"/>
  <c r="K15" i="9"/>
  <c r="J8" i="9"/>
  <c r="I8" i="9"/>
  <c r="L7" i="9"/>
  <c r="K7" i="9"/>
  <c r="M412" i="1"/>
  <c r="M413" i="1" s="1"/>
  <c r="P412" i="1"/>
  <c r="P413" i="1" s="1"/>
  <c r="O412" i="1"/>
  <c r="O413" i="1" s="1"/>
  <c r="N412" i="1"/>
  <c r="N413" i="1" s="1"/>
  <c r="L412" i="1"/>
  <c r="L413" i="1" s="1"/>
  <c r="K412" i="1"/>
  <c r="K413" i="1" s="1"/>
  <c r="J412" i="1"/>
  <c r="J413" i="1" s="1"/>
  <c r="P404" i="1"/>
  <c r="N404" i="1"/>
  <c r="L404" i="1"/>
  <c r="K404" i="1"/>
  <c r="J404" i="1"/>
  <c r="P393" i="1"/>
  <c r="N393" i="1"/>
  <c r="L393" i="1"/>
  <c r="J393" i="1"/>
  <c r="P387" i="1"/>
  <c r="N387" i="1"/>
  <c r="L387" i="1"/>
  <c r="K387" i="1"/>
  <c r="J387" i="1"/>
  <c r="P368" i="1"/>
  <c r="P370" i="1" s="1"/>
  <c r="P380" i="1" s="1"/>
  <c r="N368" i="1"/>
  <c r="N370" i="1" s="1"/>
  <c r="N380" i="1" s="1"/>
  <c r="L368" i="1"/>
  <c r="L370" i="1" s="1"/>
  <c r="L380" i="1" s="1"/>
  <c r="J368" i="1"/>
  <c r="J370" i="1" s="1"/>
  <c r="J380" i="1" s="1"/>
  <c r="P356" i="1"/>
  <c r="N356" i="1"/>
  <c r="L356" i="1"/>
  <c r="K356" i="1"/>
  <c r="J356" i="1"/>
  <c r="P352" i="1"/>
  <c r="N352" i="1"/>
  <c r="L352" i="1"/>
  <c r="J352" i="1"/>
  <c r="P348" i="1"/>
  <c r="N348" i="1"/>
  <c r="L348" i="1"/>
  <c r="K348" i="1"/>
  <c r="J348" i="1"/>
  <c r="P329" i="1"/>
  <c r="N329" i="1"/>
  <c r="L329" i="1"/>
  <c r="J329" i="1"/>
  <c r="P321" i="1"/>
  <c r="N321" i="1"/>
  <c r="L321" i="1"/>
  <c r="J321" i="1"/>
  <c r="P310" i="1"/>
  <c r="N310" i="1"/>
  <c r="L310" i="1"/>
  <c r="K310" i="1"/>
  <c r="J310" i="1"/>
  <c r="P301" i="1"/>
  <c r="N301" i="1"/>
  <c r="L301" i="1"/>
  <c r="K301" i="1"/>
  <c r="K302" i="1" s="1"/>
  <c r="J301" i="1"/>
  <c r="P279" i="1"/>
  <c r="N279" i="1"/>
  <c r="L279" i="1"/>
  <c r="J279" i="1"/>
  <c r="P273" i="1"/>
  <c r="N273" i="1"/>
  <c r="L273" i="1"/>
  <c r="J273" i="1"/>
  <c r="P262" i="1"/>
  <c r="N262" i="1"/>
  <c r="L262" i="1"/>
  <c r="J262" i="1"/>
  <c r="K233" i="1"/>
  <c r="P229" i="1"/>
  <c r="N229" i="1"/>
  <c r="L229" i="1"/>
  <c r="J229" i="1"/>
  <c r="P206" i="1"/>
  <c r="N206" i="1"/>
  <c r="L206" i="1"/>
  <c r="K206" i="1"/>
  <c r="J206" i="1"/>
  <c r="P200" i="1"/>
  <c r="N200" i="1"/>
  <c r="L200" i="1"/>
  <c r="K200" i="1"/>
  <c r="J200" i="1"/>
  <c r="P195" i="1"/>
  <c r="N195" i="1"/>
  <c r="L195" i="1"/>
  <c r="J195" i="1"/>
  <c r="P189" i="1"/>
  <c r="N189" i="1"/>
  <c r="L189" i="1"/>
  <c r="K189" i="1"/>
  <c r="J189" i="1"/>
  <c r="P183" i="1"/>
  <c r="N183" i="1"/>
  <c r="L183" i="1"/>
  <c r="J183" i="1"/>
  <c r="P176" i="1"/>
  <c r="P178" i="1" s="1"/>
  <c r="N176" i="1"/>
  <c r="N178" i="1" s="1"/>
  <c r="L176" i="1"/>
  <c r="L178" i="1" s="1"/>
  <c r="K178" i="1"/>
  <c r="J176" i="1"/>
  <c r="J178" i="1" s="1"/>
  <c r="P166" i="1"/>
  <c r="N166" i="1"/>
  <c r="L166" i="1"/>
  <c r="J166" i="1"/>
  <c r="P158" i="1"/>
  <c r="N158" i="1"/>
  <c r="L158" i="1"/>
  <c r="K158" i="1"/>
  <c r="J158" i="1"/>
  <c r="P150" i="1"/>
  <c r="N150" i="1"/>
  <c r="L150" i="1"/>
  <c r="J150" i="1"/>
  <c r="P140" i="1"/>
  <c r="N140" i="1"/>
  <c r="L140" i="1"/>
  <c r="J140" i="1"/>
  <c r="P130" i="1"/>
  <c r="N130" i="1"/>
  <c r="L130" i="1"/>
  <c r="J130" i="1"/>
  <c r="P113" i="1"/>
  <c r="N113" i="1"/>
  <c r="L113" i="1"/>
  <c r="K113" i="1"/>
  <c r="J113" i="1"/>
  <c r="P103" i="1"/>
  <c r="N103" i="1"/>
  <c r="L103" i="1"/>
  <c r="J103" i="1"/>
  <c r="P97" i="1"/>
  <c r="N97" i="1"/>
  <c r="L97" i="1"/>
  <c r="J97" i="1"/>
  <c r="P94" i="1"/>
  <c r="N94" i="1"/>
  <c r="L94" i="1"/>
  <c r="J94" i="1"/>
  <c r="P85" i="1"/>
  <c r="N85" i="1"/>
  <c r="L85" i="1"/>
  <c r="K85" i="1"/>
  <c r="J85" i="1"/>
  <c r="P81" i="1"/>
  <c r="N81" i="1"/>
  <c r="L81" i="1"/>
  <c r="J81" i="1"/>
  <c r="P66" i="1"/>
  <c r="N66" i="1"/>
  <c r="L66" i="1"/>
  <c r="K66" i="1"/>
  <c r="J66" i="1"/>
  <c r="P59" i="1"/>
  <c r="N59" i="1"/>
  <c r="L59" i="1"/>
  <c r="K59" i="1"/>
  <c r="J59" i="1"/>
  <c r="P56" i="1"/>
  <c r="N56" i="1"/>
  <c r="L56" i="1"/>
  <c r="K56" i="1"/>
  <c r="J56" i="1"/>
  <c r="P50" i="1"/>
  <c r="N50" i="1"/>
  <c r="L50" i="1"/>
  <c r="K50" i="1"/>
  <c r="J50" i="1"/>
  <c r="P45" i="1"/>
  <c r="N45" i="1"/>
  <c r="L45" i="1"/>
  <c r="K45" i="1"/>
  <c r="J45" i="1"/>
  <c r="P33" i="1"/>
  <c r="N33" i="1"/>
  <c r="L33" i="1"/>
  <c r="J33" i="1"/>
  <c r="Q17" i="1"/>
  <c r="Q98" i="1" s="1"/>
  <c r="Q99" i="1" s="1"/>
  <c r="Q408" i="1" s="1"/>
  <c r="Q414" i="1" s="1"/>
  <c r="P15" i="1"/>
  <c r="P17" i="1" s="1"/>
  <c r="N15" i="1"/>
  <c r="N17" i="1" s="1"/>
  <c r="L15" i="1"/>
  <c r="L17" i="1" s="1"/>
  <c r="K15" i="1"/>
  <c r="K17" i="1" s="1"/>
  <c r="J15" i="1"/>
  <c r="J17" i="1" s="1"/>
  <c r="L18" i="9" l="1"/>
  <c r="K190" i="9"/>
  <c r="K102" i="9"/>
  <c r="K127" i="9"/>
  <c r="L251" i="9"/>
  <c r="K172" i="9"/>
  <c r="L213" i="9"/>
  <c r="L278" i="9"/>
  <c r="K16" i="9"/>
  <c r="L136" i="9"/>
  <c r="K144" i="9"/>
  <c r="K151" i="9"/>
  <c r="K166" i="9"/>
  <c r="L245" i="9"/>
  <c r="L287" i="9"/>
  <c r="L329" i="9"/>
  <c r="I18" i="9"/>
  <c r="K18" i="9" s="1"/>
  <c r="L189" i="9"/>
  <c r="L322" i="9"/>
  <c r="K370" i="9"/>
  <c r="L32" i="9"/>
  <c r="J79" i="9"/>
  <c r="L86" i="9"/>
  <c r="L118" i="9"/>
  <c r="K183" i="9"/>
  <c r="K216" i="9"/>
  <c r="L53" i="9"/>
  <c r="L161" i="9"/>
  <c r="L183" i="9"/>
  <c r="L216" i="9"/>
  <c r="L304" i="9"/>
  <c r="K356" i="9"/>
  <c r="L42" i="9"/>
  <c r="K56" i="9"/>
  <c r="I79" i="9"/>
  <c r="K79" i="9" s="1"/>
  <c r="I217" i="9"/>
  <c r="I246" i="9" s="1"/>
  <c r="K298" i="9"/>
  <c r="J362" i="9"/>
  <c r="L190" i="9"/>
  <c r="K279" i="9"/>
  <c r="K342" i="9"/>
  <c r="I350" i="9"/>
  <c r="K350" i="9" s="1"/>
  <c r="L342" i="9"/>
  <c r="J191" i="9"/>
  <c r="K161" i="9"/>
  <c r="K325" i="9"/>
  <c r="K361" i="9"/>
  <c r="L160" i="9"/>
  <c r="L178" i="9"/>
  <c r="J246" i="9"/>
  <c r="K160" i="9"/>
  <c r="I362" i="9"/>
  <c r="K362" i="9" s="1"/>
  <c r="K8" i="9"/>
  <c r="K32" i="9"/>
  <c r="K74" i="9"/>
  <c r="L166" i="9"/>
  <c r="L172" i="9"/>
  <c r="J326" i="9"/>
  <c r="L326" i="9" s="1"/>
  <c r="L356" i="9"/>
  <c r="K178" i="9"/>
  <c r="L8" i="9"/>
  <c r="K118" i="9"/>
  <c r="K136" i="9"/>
  <c r="K213" i="9"/>
  <c r="K278" i="9"/>
  <c r="K340" i="9"/>
  <c r="L340" i="9"/>
  <c r="I191" i="9"/>
  <c r="J279" i="9"/>
  <c r="L279" i="9" s="1"/>
  <c r="I99" i="1"/>
  <c r="K87" i="1"/>
  <c r="K98" i="1" s="1"/>
  <c r="K99" i="1" s="1"/>
  <c r="I407" i="1"/>
  <c r="N394" i="1"/>
  <c r="N207" i="1"/>
  <c r="N208" i="1" s="1"/>
  <c r="N233" i="1"/>
  <c r="N263" i="1" s="1"/>
  <c r="P207" i="1"/>
  <c r="P208" i="1" s="1"/>
  <c r="L207" i="1"/>
  <c r="L208" i="1" s="1"/>
  <c r="K263" i="1"/>
  <c r="P233" i="1"/>
  <c r="P263" i="1" s="1"/>
  <c r="J207" i="1"/>
  <c r="J208" i="1" s="1"/>
  <c r="K353" i="1"/>
  <c r="P353" i="1"/>
  <c r="L353" i="1"/>
  <c r="K394" i="1"/>
  <c r="P394" i="1"/>
  <c r="K207" i="1"/>
  <c r="K208" i="1" s="1"/>
  <c r="N353" i="1"/>
  <c r="J353" i="1"/>
  <c r="N87" i="1"/>
  <c r="N98" i="1" s="1"/>
  <c r="N99" i="1" s="1"/>
  <c r="P87" i="1"/>
  <c r="P98" i="1" s="1"/>
  <c r="P99" i="1" s="1"/>
  <c r="J233" i="1"/>
  <c r="J263" i="1" s="1"/>
  <c r="L233" i="1"/>
  <c r="L263" i="1" s="1"/>
  <c r="N302" i="1"/>
  <c r="P302" i="1"/>
  <c r="J302" i="1"/>
  <c r="L302" i="1"/>
  <c r="J394" i="1"/>
  <c r="L394" i="1"/>
  <c r="J87" i="1"/>
  <c r="J98" i="1" s="1"/>
  <c r="J99" i="1" s="1"/>
  <c r="L87" i="1"/>
  <c r="L98" i="1" s="1"/>
  <c r="L99" i="1" s="1"/>
  <c r="L79" i="9" l="1"/>
  <c r="J87" i="9"/>
  <c r="L246" i="9"/>
  <c r="L217" i="9"/>
  <c r="K217" i="9"/>
  <c r="I87" i="9"/>
  <c r="I408" i="1"/>
  <c r="I414" i="1" s="1"/>
  <c r="L191" i="9"/>
  <c r="J372" i="9"/>
  <c r="K246" i="9"/>
  <c r="L362" i="9"/>
  <c r="K191" i="9"/>
  <c r="L350" i="9"/>
  <c r="I372" i="9"/>
  <c r="K326" i="9"/>
  <c r="M407" i="1"/>
  <c r="M408" i="1" s="1"/>
  <c r="M414" i="1" s="1"/>
  <c r="N407" i="1"/>
  <c r="N408" i="1" s="1"/>
  <c r="N414" i="1" s="1"/>
  <c r="O407" i="1"/>
  <c r="O408" i="1" s="1"/>
  <c r="P407" i="1"/>
  <c r="P408" i="1" s="1"/>
  <c r="P414" i="1" s="1"/>
  <c r="K407" i="1"/>
  <c r="K408" i="1" s="1"/>
  <c r="K414" i="1" s="1"/>
  <c r="J407" i="1"/>
  <c r="J408" i="1" s="1"/>
  <c r="J414" i="1" s="1"/>
  <c r="L407" i="1"/>
  <c r="L408" i="1" s="1"/>
  <c r="L414" i="1" s="1"/>
  <c r="L87" i="9" l="1"/>
  <c r="J88" i="9"/>
  <c r="K87" i="9"/>
  <c r="I88" i="9"/>
  <c r="K88" i="9" s="1"/>
  <c r="K372" i="9"/>
  <c r="L372" i="9"/>
  <c r="O414" i="1"/>
  <c r="L88" i="9" l="1"/>
  <c r="J373" i="9"/>
  <c r="J374" i="9" s="1"/>
  <c r="I373" i="9"/>
  <c r="L373" i="9" s="1"/>
  <c r="I374" i="9" l="1"/>
  <c r="K374" i="9" s="1"/>
  <c r="K373" i="9"/>
  <c r="L374" i="9" l="1"/>
</calcChain>
</file>

<file path=xl/sharedStrings.xml><?xml version="1.0" encoding="utf-8"?>
<sst xmlns="http://schemas.openxmlformats.org/spreadsheetml/2006/main" count="797" uniqueCount="439">
  <si>
    <t>Jan - Dec 17</t>
  </si>
  <si>
    <t>Ordinary Income/Expense</t>
  </si>
  <si>
    <t>Income</t>
  </si>
  <si>
    <t>43521 · Law Enforcement Improvement Aid</t>
  </si>
  <si>
    <t>4000 · PROPERTY TAXES</t>
  </si>
  <si>
    <t>41110 · Property Tax Collections</t>
  </si>
  <si>
    <t>41110-1 · Adv Tax Collections from Dec</t>
  </si>
  <si>
    <t>41110-2 · January Tax Collections</t>
  </si>
  <si>
    <t>41110-4 · August Tax Collections</t>
  </si>
  <si>
    <t>41110 · Property Tax Collections - Other</t>
  </si>
  <si>
    <t>Total 41110 · Property Tax Collections</t>
  </si>
  <si>
    <t>41115 · Lottery Credit</t>
  </si>
  <si>
    <t>Total 4000 · PROPERTY TAXES</t>
  </si>
  <si>
    <t>43000 · INTERGOVERNMENT REVENUE</t>
  </si>
  <si>
    <t>41112 · Delinquent P.P. Taxes</t>
  </si>
  <si>
    <t>41150 · Forest Crop Collected</t>
  </si>
  <si>
    <t>41320 · PILT H Young &amp; Woodland Lk Apts</t>
  </si>
  <si>
    <t>43410 · State Share</t>
  </si>
  <si>
    <t>43420 · Fire Insurance Dues</t>
  </si>
  <si>
    <t>43430 · Exempt Computer Aid</t>
  </si>
  <si>
    <t>43531 · Hwy Aid</t>
  </si>
  <si>
    <t>43610 · Muni Services from Dept of Admi</t>
  </si>
  <si>
    <t>43620 · Aid ILT Conservation Land</t>
  </si>
  <si>
    <t>43650 · Managed ForestLand</t>
  </si>
  <si>
    <t>43660 · PILT on State Conservation Land</t>
  </si>
  <si>
    <t>43680 · Recycle Grant</t>
  </si>
  <si>
    <t>Total 43000 · INTERGOVERNMENT REVENUE</t>
  </si>
  <si>
    <t>44000 · LICENSES AND PERMITS</t>
  </si>
  <si>
    <t>44100 · Liquor Licenses</t>
  </si>
  <si>
    <t>44101 · Operator Licenses</t>
  </si>
  <si>
    <t>44102 · Cigarette Licenses</t>
  </si>
  <si>
    <t>44109 · Room Tax &amp; Room TaxApplications</t>
  </si>
  <si>
    <t>44200 · Dog Licenses</t>
  </si>
  <si>
    <t>44300 · Driveway Permit/Fire Numbers</t>
  </si>
  <si>
    <t>44301 · Inspection Permits</t>
  </si>
  <si>
    <t>44000 · LICENSES AND PERMITS - Other</t>
  </si>
  <si>
    <t>Total 44000 · LICENSES AND PERMITS</t>
  </si>
  <si>
    <t>45000 · Fines &amp; Penalties</t>
  </si>
  <si>
    <t>45102 · Traffic Fines Parking</t>
  </si>
  <si>
    <t>45104 · Traffic Fines from County</t>
  </si>
  <si>
    <t>45220 · Judgements &amp; Damages</t>
  </si>
  <si>
    <t>Total 45000 · Fines &amp; Penalties</t>
  </si>
  <si>
    <t>46000 · Public Charges For Services</t>
  </si>
  <si>
    <t>46100 · Other Services</t>
  </si>
  <si>
    <t>46210 · Police Services</t>
  </si>
  <si>
    <t>46400 · Dive Team Reimbursement</t>
  </si>
  <si>
    <t>46410 · Reimbursement/ Restituti Police</t>
  </si>
  <si>
    <t>46540 · Cemetery- Lot Sale, CD Interest</t>
  </si>
  <si>
    <t>Total 46000 · Public Charges For Services</t>
  </si>
  <si>
    <t>47000 · INTERGOVERNMENT CHARGES</t>
  </si>
  <si>
    <t>46290 · Snowmobile</t>
  </si>
  <si>
    <t>Total 47000 · INTERGOVERNMENT CHARGES</t>
  </si>
  <si>
    <t>48000 · Miscellaneous Revenues</t>
  </si>
  <si>
    <t>48100 · Interest Income</t>
  </si>
  <si>
    <t>48100-2 · River Valley Bank Interest</t>
  </si>
  <si>
    <t>48100-4 · Interest income-Cemetary</t>
  </si>
  <si>
    <t>48111 · Interest Income LGIP</t>
  </si>
  <si>
    <t>48100 · Interest Income - Other</t>
  </si>
  <si>
    <t>Total 48100 · Interest Income</t>
  </si>
  <si>
    <t>48200 · Rent of Hall/Conf Room/Property</t>
  </si>
  <si>
    <t>48300 · Sales of Town Property</t>
  </si>
  <si>
    <t>48304 · Sale of Police Squad Car</t>
  </si>
  <si>
    <t>48310 · MSHA/ Road Dept Training Events</t>
  </si>
  <si>
    <t>48420 · Ins Reimbursements-Law Enforcem</t>
  </si>
  <si>
    <t>48440 · Insurance Refunds Other</t>
  </si>
  <si>
    <t>48500 · CONTRIBUTIONS/DONATIONS</t>
  </si>
  <si>
    <t>48500-1 · Police Donation</t>
  </si>
  <si>
    <t>48500-5 · Fire dept donation</t>
  </si>
  <si>
    <t>48500-6 · Fire Dept Grants</t>
  </si>
  <si>
    <t>48500-8 · Town Donations</t>
  </si>
  <si>
    <t>48501-1 · Donation/Contribution Expenses</t>
  </si>
  <si>
    <t>Total 48500 · CONTRIBUTIONS/DONATIONS</t>
  </si>
  <si>
    <t>48900 · Miscellaneous Income</t>
  </si>
  <si>
    <t>48900-2 · Special Event Fund Raisers</t>
  </si>
  <si>
    <t>Total 48900 · Miscellaneous Income</t>
  </si>
  <si>
    <t>48902 · Other Refunds</t>
  </si>
  <si>
    <t>Total 48000 · Miscellaneous Revenues</t>
  </si>
  <si>
    <t>49000 · CASH BALANCES</t>
  </si>
  <si>
    <t>49000-3 · Surplus Applied- Unrestricted</t>
  </si>
  <si>
    <t>49040 · Surplus Applied- General</t>
  </si>
  <si>
    <t>49050 · Surplus Applied-Road Dept</t>
  </si>
  <si>
    <t>49060 · Surplus Applied- Cemetery</t>
  </si>
  <si>
    <t>Total 49000 · CASH BALANCES</t>
  </si>
  <si>
    <t>50000 · TAX SETTLEMENTS PAID TO OTHERS</t>
  </si>
  <si>
    <t>50028 · Delinquent Utility due to LSD</t>
  </si>
  <si>
    <t>Total 50000 · TAX SETTLEMENTS PAID TO OTHERS</t>
  </si>
  <si>
    <t>Total Income</t>
  </si>
  <si>
    <t>Gross Profit</t>
  </si>
  <si>
    <t>Expense</t>
  </si>
  <si>
    <t>Insurance &amp; Benefits</t>
  </si>
  <si>
    <t>51423 · Employer Fica</t>
  </si>
  <si>
    <t>Total Insurance &amp; Benefits</t>
  </si>
  <si>
    <t>GENERAL GOV'T</t>
  </si>
  <si>
    <t>51112 · Dues &amp; Subscriptions</t>
  </si>
  <si>
    <t>51300 · Legal Service</t>
  </si>
  <si>
    <t>51422 · Bank Charges-NSF, Service Fees</t>
  </si>
  <si>
    <t>51425 · Office Supplies</t>
  </si>
  <si>
    <t>51426 · Postage</t>
  </si>
  <si>
    <t>51427 · Office Equipment Maint</t>
  </si>
  <si>
    <t>51427-1 · Computer Services</t>
  </si>
  <si>
    <t>51427-2 · Office Equip Maintenance- other</t>
  </si>
  <si>
    <t>Total 51427 · Office Equipment Maint</t>
  </si>
  <si>
    <t>51435 · Training Meetings &amp; Travel</t>
  </si>
  <si>
    <t>51440 · Elections</t>
  </si>
  <si>
    <t>51460 · Equipment Rental</t>
  </si>
  <si>
    <t>51480 · Employee Mileage</t>
  </si>
  <si>
    <t>51490 · Newspaper Notice</t>
  </si>
  <si>
    <t>51510 · Accounting</t>
  </si>
  <si>
    <t>51530 · Assessor Contract</t>
  </si>
  <si>
    <t>55500 · Recodification</t>
  </si>
  <si>
    <t>55502 · Web Site</t>
  </si>
  <si>
    <t>51101 · Supervisors Salaries &amp; Benefits</t>
  </si>
  <si>
    <t>51101-2 · Supervisor-WI Retirement</t>
  </si>
  <si>
    <t>51101-0 · Salary Supervisors</t>
  </si>
  <si>
    <t>51101-4 · Supervisors - Life Ins</t>
  </si>
  <si>
    <t>51101-5 · Supervisors FICA &amp; Med 7.65%</t>
  </si>
  <si>
    <t>51101-6 · Supervisors - Workers Comp Ins</t>
  </si>
  <si>
    <t>51101 · Supervisors Salaries &amp; Benefits - Other</t>
  </si>
  <si>
    <t>Total 51101 · Supervisors Salaries &amp; Benefits</t>
  </si>
  <si>
    <t>51100 · Salary Chairman &amp; Benefits</t>
  </si>
  <si>
    <t>51100-0 · Chairman Salary</t>
  </si>
  <si>
    <t>51100-1 · Chairman - Health Ins</t>
  </si>
  <si>
    <t>51100-2 · Chairman-WI Retirement</t>
  </si>
  <si>
    <t>51100-3 · Chairman-Dental Ins</t>
  </si>
  <si>
    <t>51100-4 · Chairman - Life Ins</t>
  </si>
  <si>
    <t>51100-5 · FICA &amp; Medicare 7.65%</t>
  </si>
  <si>
    <t>51100-6 · Chairman - Workers Comp Ins</t>
  </si>
  <si>
    <t>51100 · Salary Chairman &amp; Benefits - Other</t>
  </si>
  <si>
    <t>Total 51100 · Salary Chairman &amp; Benefits</t>
  </si>
  <si>
    <t>51420 · Clerk Salary &amp; Benefits</t>
  </si>
  <si>
    <t>51420-0 · Clerk Salary</t>
  </si>
  <si>
    <t>51420-1 · Clerk Health Ins.</t>
  </si>
  <si>
    <t>51420-2 · Clerk - WI Retirment</t>
  </si>
  <si>
    <t>51420-3 · Clerk Dental</t>
  </si>
  <si>
    <t>51420-4 · Clerk - Life</t>
  </si>
  <si>
    <t>51420-5 · Clerk - FICA/Medicare 7.65%</t>
  </si>
  <si>
    <t>51420-6 · Clerk - Workers Comp Ins</t>
  </si>
  <si>
    <t>51420 · Clerk Salary &amp; Benefits - Other</t>
  </si>
  <si>
    <t>Total 51420 · Clerk Salary &amp; Benefits</t>
  </si>
  <si>
    <t>51421 · Admin Assist Wages &amp; Benefits</t>
  </si>
  <si>
    <t>51429 · Unemployment Compensation</t>
  </si>
  <si>
    <t>Total 51421 · Admin Assist Wages &amp; Benefits</t>
  </si>
  <si>
    <t>51431 · Deputy Clerk Wages &amp; Benefits</t>
  </si>
  <si>
    <t>51431-0 · Deputy Clerk Wages</t>
  </si>
  <si>
    <t>51431-4 · Deputy Clerk - Life Insurance</t>
  </si>
  <si>
    <t>51431-5 · Deputy Clerk - FICA/Med 7.65%</t>
  </si>
  <si>
    <t>51431-6 · Deputy Clerk - Workers Comp Ins</t>
  </si>
  <si>
    <t>51431 · Deputy Clerk Wages &amp; Benefits - Other</t>
  </si>
  <si>
    <t>Total 51431 · Deputy Clerk Wages &amp; Benefits</t>
  </si>
  <si>
    <t>51520 · Treasurer Salary &amp; Benefits</t>
  </si>
  <si>
    <t>51520-0 · Treasurer's Salary</t>
  </si>
  <si>
    <t>51520-4 · Treasurer - Life Ins</t>
  </si>
  <si>
    <t>51520-5 · Treasurer - FICA/Med 7.65%</t>
  </si>
  <si>
    <t>51520-6 · Treasurer - Workers Comp Ins.</t>
  </si>
  <si>
    <t>51525 · Deputy Treas. Wges &amp; Benefits</t>
  </si>
  <si>
    <t>51525-0 · Deputy Treasurer Hourly</t>
  </si>
  <si>
    <t>51525-5 · Deputy Treas. FICA/Med</t>
  </si>
  <si>
    <t>Total 51525 · Deputy Treas. Wges &amp; Benefits</t>
  </si>
  <si>
    <t>51520 · Treasurer Salary &amp; Benefits - Other</t>
  </si>
  <si>
    <t>Total 51520 · Treasurer Salary &amp; Benefits</t>
  </si>
  <si>
    <t>Capital Outlay-General Gov't.</t>
  </si>
  <si>
    <t>57190 · Office Equipment Outlay</t>
  </si>
  <si>
    <t>55505 · Furnishings Town Office</t>
  </si>
  <si>
    <t>51450 · Equipment Additions</t>
  </si>
  <si>
    <t>Total Capital Outlay-General Gov't.</t>
  </si>
  <si>
    <t>TOWN HALL</t>
  </si>
  <si>
    <t>51428 · Communications</t>
  </si>
  <si>
    <t>51430 · Heat,Water,Lights</t>
  </si>
  <si>
    <t>51604 · Building Maint</t>
  </si>
  <si>
    <t>51608 · Janitorial Services</t>
  </si>
  <si>
    <t>Total TOWN HALL</t>
  </si>
  <si>
    <t>INSURANCE</t>
  </si>
  <si>
    <t>51931 · Insurance - Police Dept</t>
  </si>
  <si>
    <t>51931-0 · Auto Insurance Police Dept</t>
  </si>
  <si>
    <t>51931-1 · Prop Insurance - Police Dept</t>
  </si>
  <si>
    <t>51931-2 · Liability Ins - Police Dept.</t>
  </si>
  <si>
    <t>Total 51931 · Insurance - Police Dept</t>
  </si>
  <si>
    <t>51932 · Highway Insurance</t>
  </si>
  <si>
    <t>51932-0 · Auto Ins - Hwy Dept</t>
  </si>
  <si>
    <t>51932-1 · Prop Ins - Hwy Dept</t>
  </si>
  <si>
    <t>51932-2 · Liability Ins-Hwy Dept</t>
  </si>
  <si>
    <t>Total 51932 · Highway Insurance</t>
  </si>
  <si>
    <t>51938 · Insurance - Town &amp; Fire (Other)</t>
  </si>
  <si>
    <t>51938-0 · Auto Ins - Town &amp; Fire</t>
  </si>
  <si>
    <t>51938-1 · Property Ins-(Town &amp; Fire)</t>
  </si>
  <si>
    <t>51938-2 · Liability Ins (Town &amp; Fire)</t>
  </si>
  <si>
    <t>51938 · Insurance - Town &amp; Fire (Other) - Other</t>
  </si>
  <si>
    <t>Total 51938 · Insurance - Town &amp; Fire (Other)</t>
  </si>
  <si>
    <t>Total INSURANCE</t>
  </si>
  <si>
    <t>Total GENERAL GOV'T</t>
  </si>
  <si>
    <t>POLICE DEPT.</t>
  </si>
  <si>
    <t>Police Dept Payroll &amp; Benefits</t>
  </si>
  <si>
    <t>52102 · Salaries Patrolman</t>
  </si>
  <si>
    <t>52104 · Part-time patrol</t>
  </si>
  <si>
    <t>52105 · Police Dept LTE</t>
  </si>
  <si>
    <t>52106 · Patrol Office Work</t>
  </si>
  <si>
    <t>52108 · Overtime Pay</t>
  </si>
  <si>
    <t>52110 · Sick Leave Pay</t>
  </si>
  <si>
    <t>52112 · Vacation Pay</t>
  </si>
  <si>
    <t>52114 · Holiday Pay</t>
  </si>
  <si>
    <t>52115 · Performance Pay Police Dept.</t>
  </si>
  <si>
    <t>52158 · Employee Benefits</t>
  </si>
  <si>
    <t>52158-1 · Health Insurance-Police</t>
  </si>
  <si>
    <t>52158-2 · Retirement-Police</t>
  </si>
  <si>
    <t>52158-3 · Dental-Police</t>
  </si>
  <si>
    <t>52158-4 · Police Dept. - Life Insurance</t>
  </si>
  <si>
    <t>52158-5 · Police-FICA/Medicare 7.65%</t>
  </si>
  <si>
    <t>52158-6 · Workers Comp Ins - Police Dept.</t>
  </si>
  <si>
    <t>52138 · Uniform Allowance</t>
  </si>
  <si>
    <t>52158 · Employee Benefits - Other</t>
  </si>
  <si>
    <t>Total 52158 · Employee Benefits</t>
  </si>
  <si>
    <t>52500 · DIVE TEAM EXPENSES</t>
  </si>
  <si>
    <t>52502 · Payroll-Dive Team</t>
  </si>
  <si>
    <t>Total 52500 · DIVE TEAM EXPENSES</t>
  </si>
  <si>
    <t>Total Police Dept Payroll &amp; Benefits</t>
  </si>
  <si>
    <t>52116 · Legal Services</t>
  </si>
  <si>
    <t>52117 · Hospital Fees/Legal Draws</t>
  </si>
  <si>
    <t>52118 · Tyme System</t>
  </si>
  <si>
    <t>52120 · Equipment Maintenance</t>
  </si>
  <si>
    <t>52122 · Radio Maintenance</t>
  </si>
  <si>
    <t>52124 · Vehicle Repairs</t>
  </si>
  <si>
    <t>52125 · Conceal carry/ abandoned vehicl</t>
  </si>
  <si>
    <t>52126 · Office Supplies</t>
  </si>
  <si>
    <t>52128 · Postage</t>
  </si>
  <si>
    <t>52130 · Vehicle Gas/Oil</t>
  </si>
  <si>
    <t>52132 · Supplies &amp; Materials</t>
  </si>
  <si>
    <t>52134 · Communications</t>
  </si>
  <si>
    <t>52136 · Heat Lights Water &amp; Bldg Maint</t>
  </si>
  <si>
    <t>52140 · Boat Patrol</t>
  </si>
  <si>
    <t>52144 · Firearms</t>
  </si>
  <si>
    <t>52146 · Photo Equipment</t>
  </si>
  <si>
    <t>52150 · Dues and Subscriptions</t>
  </si>
  <si>
    <t>52152 · Training &amp; Meetings</t>
  </si>
  <si>
    <t>52160 · Snowmobile</t>
  </si>
  <si>
    <t>52161 · Towing Expenses</t>
  </si>
  <si>
    <t>52164 · Expense Donation/Grant  PD</t>
  </si>
  <si>
    <t>52601 · 911 Dispatch</t>
  </si>
  <si>
    <t>Captial Outlay-Police Dept.</t>
  </si>
  <si>
    <t>52148 · Vehicle Addition</t>
  </si>
  <si>
    <t>Total Captial Outlay-Police Dept.</t>
  </si>
  <si>
    <t>Total POLICE DEPT.</t>
  </si>
  <si>
    <t>FIRE DEPT.</t>
  </si>
  <si>
    <t>Firemans' &amp; Inspectors Pay</t>
  </si>
  <si>
    <t>52202 · Fireman Service</t>
  </si>
  <si>
    <t>52204 · Inspections</t>
  </si>
  <si>
    <t>Total Firemans' &amp; Inspectors Pay</t>
  </si>
  <si>
    <t>Firemans &amp; Inspectors' Benefits</t>
  </si>
  <si>
    <t>52203 · Employer FICA/Med 7.65%-Fire</t>
  </si>
  <si>
    <t>52205 · Fire-Workers Comp Insurance</t>
  </si>
  <si>
    <t>Total Firemans &amp; Inspectors' Benefits</t>
  </si>
  <si>
    <t>52208 · Fire Dept. Bldg Maint</t>
  </si>
  <si>
    <t>52210 · Fire Dept Equip Maint</t>
  </si>
  <si>
    <t>52212 · Radio Maintenance</t>
  </si>
  <si>
    <t>52214 · Vehicle Service &amp; Repair</t>
  </si>
  <si>
    <t>52216 · Office Supplies</t>
  </si>
  <si>
    <t>52218 · Postage</t>
  </si>
  <si>
    <t>52220 · Vehicle Gas/Oil</t>
  </si>
  <si>
    <t>52222 · Supplies Materials</t>
  </si>
  <si>
    <t>52224 · Communications</t>
  </si>
  <si>
    <t>52226 · Fire Department Utilities</t>
  </si>
  <si>
    <t>52230 · Dues &amp; Subscriptions</t>
  </si>
  <si>
    <t>52232 · Safety Program</t>
  </si>
  <si>
    <t>52234 · Equipment</t>
  </si>
  <si>
    <t>52235 · Expense Donation / Grant FD</t>
  </si>
  <si>
    <t>52237 · NFPA Compliance</t>
  </si>
  <si>
    <t>52240 · Hydrant Rental</t>
  </si>
  <si>
    <t>52241 · Training</t>
  </si>
  <si>
    <t>52243 · Travel Expense</t>
  </si>
  <si>
    <t>Total FIRE DEPT.</t>
  </si>
  <si>
    <t>ROAD DEPT.</t>
  </si>
  <si>
    <t>Wages-Road Dept.</t>
  </si>
  <si>
    <t>53300 · Highway Wages</t>
  </si>
  <si>
    <t>53301 · Overtime</t>
  </si>
  <si>
    <t>53305 · Performance Pay-Road Crew</t>
  </si>
  <si>
    <t>53306 · Sick Pay</t>
  </si>
  <si>
    <t>53308 · Vacation Pay</t>
  </si>
  <si>
    <t>Total Wages-Road Dept.</t>
  </si>
  <si>
    <t>53352 · Employee Benefits-Road Dept</t>
  </si>
  <si>
    <t>53352-1 · Health Ins-Gen Transp</t>
  </si>
  <si>
    <t>53352-2 · Retirment-Gen Transp</t>
  </si>
  <si>
    <t>53352-3 · Dental-Gen Trans</t>
  </si>
  <si>
    <t>53352-4 · Gen Trasnportation - LIfe</t>
  </si>
  <si>
    <t>53352-5 · Gen Trans-Fica/MED 7.65%</t>
  </si>
  <si>
    <t>53352-6 · Workers Comp Ins  - Road Crew</t>
  </si>
  <si>
    <t>53352-7 · Paid Time Off</t>
  </si>
  <si>
    <t>53312 · Clothing Allowance</t>
  </si>
  <si>
    <t>53352 · Employee Benefits-Road Dept - Other</t>
  </si>
  <si>
    <t>Total 53352 · Employee Benefits-Road Dept</t>
  </si>
  <si>
    <t>53304 · Contract Services</t>
  </si>
  <si>
    <t>53304-1 · CDL Drug Testing</t>
  </si>
  <si>
    <t>53304-2 · McNaughton Services</t>
  </si>
  <si>
    <t>53304-3 · Garbage Pickup</t>
  </si>
  <si>
    <t>53304-4 · Towels for shop</t>
  </si>
  <si>
    <t>53304-5 · MUNICIPAL GROUNDS MAINTENANCE</t>
  </si>
  <si>
    <t>53304 · Contract Services - Other</t>
  </si>
  <si>
    <t>Total 53304 · Contract Services</t>
  </si>
  <si>
    <t>53316 · Building Maintenance</t>
  </si>
  <si>
    <t>53318 · Equipment Maintenance</t>
  </si>
  <si>
    <t>53321 · Radio Maintenance</t>
  </si>
  <si>
    <t>53322 · Machine Fuel Oil</t>
  </si>
  <si>
    <t>53324 · Black Top Seal Coat</t>
  </si>
  <si>
    <t>53325 · Trip Project</t>
  </si>
  <si>
    <t>53326 · Other Road Maintenance</t>
  </si>
  <si>
    <t>53328 · Road Signs Material</t>
  </si>
  <si>
    <t>53330 · Garage Supplies</t>
  </si>
  <si>
    <t>53332 · Communications</t>
  </si>
  <si>
    <t>53334 · Heat,Lights, Water</t>
  </si>
  <si>
    <t>53340 · Equipment Rental</t>
  </si>
  <si>
    <t>53342 · Training &amp; Meeting</t>
  </si>
  <si>
    <t>53346 · News Notice</t>
  </si>
  <si>
    <t>STREET LIGHTS</t>
  </si>
  <si>
    <t>53422 · Road Lights</t>
  </si>
  <si>
    <t>53426 · Street Light Replacement</t>
  </si>
  <si>
    <t>Total STREET LIGHTS</t>
  </si>
  <si>
    <t>Capital Outlay-Road Dept.</t>
  </si>
  <si>
    <t>55597 · Salt Shed</t>
  </si>
  <si>
    <t>Total Capital Outlay-Road Dept.</t>
  </si>
  <si>
    <t>Total ROAD DEPT.</t>
  </si>
  <si>
    <t>OTHER TRANSPORTATION</t>
  </si>
  <si>
    <t>53510 · Airport</t>
  </si>
  <si>
    <t>Total OTHER TRANSPORTATION</t>
  </si>
  <si>
    <t>HEALTH &amp; HUMAN SERVICES</t>
  </si>
  <si>
    <t>54916 · Evergreen Cemetery- Supplies</t>
  </si>
  <si>
    <t>54914 · Evergreen Cem.- Dues Subs Fees</t>
  </si>
  <si>
    <t>54912 · Evergreen Cemetery- Maintenance</t>
  </si>
  <si>
    <t>54910 · Evergreen Cemetery-Sexton Svc</t>
  </si>
  <si>
    <t>Recycling</t>
  </si>
  <si>
    <t>53631 · Brush Site Attendant</t>
  </si>
  <si>
    <t>53631-1 · Hourly Brush Site</t>
  </si>
  <si>
    <t>53631-5 · Brush Site Attendant FICA/Med</t>
  </si>
  <si>
    <t>53631-6 · Workers Comp Ins - Brush Site</t>
  </si>
  <si>
    <t>53631 · Brush Site Attendant - Other</t>
  </si>
  <si>
    <t>Total 53631 · Brush Site Attendant</t>
  </si>
  <si>
    <t>53632 · Garbage &amp; Recycling Services</t>
  </si>
  <si>
    <t>Total Recycling</t>
  </si>
  <si>
    <t>54600 · Lakeland Senior Center</t>
  </si>
  <si>
    <t>55120 · Dr. Kate Museum &amp; Historical So</t>
  </si>
  <si>
    <t>55202 · Brandy Park</t>
  </si>
  <si>
    <t>55302 · Holiday Decorations &amp; Fireworks</t>
  </si>
  <si>
    <t>55306 · Cross Country Cruisers</t>
  </si>
  <si>
    <t>55510 · Tom Lake Property Owners Assoc</t>
  </si>
  <si>
    <t>56700 · Room Tax Paid to Chamber</t>
  </si>
  <si>
    <t>56702 · Community Development</t>
  </si>
  <si>
    <t>Total HEALTH &amp; HUMAN SERVICES</t>
  </si>
  <si>
    <t>DEBT SERVICE</t>
  </si>
  <si>
    <t>INTEREST EXPENSE</t>
  </si>
  <si>
    <t>58150 · Loan Interest Oshkosh</t>
  </si>
  <si>
    <t>58151 · Interest End Loader</t>
  </si>
  <si>
    <t>58155 · Interest Facility Loan</t>
  </si>
  <si>
    <t>58157 · Interest Fire Truck</t>
  </si>
  <si>
    <t>Total INTEREST EXPENSE</t>
  </si>
  <si>
    <t>PRINCIPLE ON LONG-TERM DEBT</t>
  </si>
  <si>
    <t>58106 · End Loader Loan</t>
  </si>
  <si>
    <t>58120 · Oshkosh Truck</t>
  </si>
  <si>
    <t>58121 · Fire Truck Loan</t>
  </si>
  <si>
    <t>58140 · Facility Loan</t>
  </si>
  <si>
    <t>Total PRINCIPLE ON LONG-TERM DEBT</t>
  </si>
  <si>
    <t>Total DEBT SERVICE</t>
  </si>
  <si>
    <t>OTHER EXPENSES</t>
  </si>
  <si>
    <t>57220 · Fire numbers-(Cap outlay Fire)</t>
  </si>
  <si>
    <t>58230 · MSHA / Road Dept Training Event</t>
  </si>
  <si>
    <t>58231 · Town Fund Raisers</t>
  </si>
  <si>
    <t>59531 · Reserves Future Bldg Repairs</t>
  </si>
  <si>
    <t>59900 · Refinance Fees</t>
  </si>
  <si>
    <t>Total OTHER EXPENSES</t>
  </si>
  <si>
    <t>6560 · Payroll Expenses</t>
  </si>
  <si>
    <t>66900 · Reconciliation Discrepancies</t>
  </si>
  <si>
    <t>Total Expense</t>
  </si>
  <si>
    <t>Net Ordinary Income</t>
  </si>
  <si>
    <t>Other Income/Expense</t>
  </si>
  <si>
    <t>Other Expense</t>
  </si>
  <si>
    <t>9999 · Unclassified-Please investigate</t>
  </si>
  <si>
    <t>Total Other Expense</t>
  </si>
  <si>
    <t>Net Other Income</t>
  </si>
  <si>
    <t>Net Income</t>
  </si>
  <si>
    <t>Budget</t>
  </si>
  <si>
    <t>41110-3 · February Tax Collections</t>
  </si>
  <si>
    <t>43534 · LRIP/TRIP State Revenue</t>
  </si>
  <si>
    <t>48500-9 · Police Training &amp; Standards</t>
  </si>
  <si>
    <t>48900-1 · Conceal Carry/Abandoned Vehicle</t>
  </si>
  <si>
    <t>49020 · Surplus Applied - Fire Truck</t>
  </si>
  <si>
    <t>51421-0 · Admin Assist Wages</t>
  </si>
  <si>
    <t>51421-2 · Admin Assit - WI Retirment</t>
  </si>
  <si>
    <t>51421-4 · Admin Assist - Life Ins</t>
  </si>
  <si>
    <t>51421-5 · Admin Assist - FICA/Med 7.65%</t>
  </si>
  <si>
    <t>51421-6 · Admin Assist - Workers Comp Ins</t>
  </si>
  <si>
    <t>51431-2 · Deputy Clerk Retirement</t>
  </si>
  <si>
    <t>51525 · Deputy Treas. Wges &amp; Benefits - Other</t>
  </si>
  <si>
    <t>52154 · Newspaper Notice</t>
  </si>
  <si>
    <t>52301 · Ambulance-Minocqua Rescue</t>
  </si>
  <si>
    <t>52142 · Equip Additions</t>
  </si>
  <si>
    <t>52206 · Fire-WI Retirement</t>
  </si>
  <si>
    <t>52429 · Unemployment</t>
  </si>
  <si>
    <t>52236 · Newspaper Notice</t>
  </si>
  <si>
    <t>Captial Outlay - Fire Dept</t>
  </si>
  <si>
    <t>52239 · New Fire Truck</t>
  </si>
  <si>
    <t>Total Captial Outlay - Fire Dept</t>
  </si>
  <si>
    <t>53329 · DOT Highway 51 Project</t>
  </si>
  <si>
    <t>53341 · Equipment Additions</t>
  </si>
  <si>
    <t>55304 · Holiday Lighting</t>
  </si>
  <si>
    <t>59530 · Reassessment Reserve</t>
  </si>
  <si>
    <t>59532 · Retirement Reserve Account</t>
  </si>
  <si>
    <t>Proposed</t>
  </si>
  <si>
    <t>Jan - Aug 18</t>
  </si>
  <si>
    <t>UNOFFICIAL</t>
  </si>
  <si>
    <t>Notes</t>
  </si>
  <si>
    <t>$ Over Budget</t>
  </si>
  <si>
    <t>% of Budget</t>
  </si>
  <si>
    <t>Loan Proceeds</t>
  </si>
  <si>
    <t>49101 · Loan Proceeds</t>
  </si>
  <si>
    <t>Total Loan Proceeds</t>
  </si>
  <si>
    <t>44105 · Sellers Permit</t>
  </si>
  <si>
    <t>52107 · Police Secretary Vacation</t>
  </si>
  <si>
    <t>53304-5 · Muni Grounds - Maintenance</t>
  </si>
  <si>
    <t>49101- Loan Proceeds</t>
  </si>
  <si>
    <t>Jan - Dec 18</t>
  </si>
  <si>
    <t>43670 · Personal Property Aid</t>
  </si>
  <si>
    <t>44201 · Dog Penalties</t>
  </si>
  <si>
    <t>`</t>
  </si>
  <si>
    <t>2% Fire Dues Expense</t>
  </si>
  <si>
    <t>52252 · 2% Training/Inspectors/PublicEduc</t>
  </si>
  <si>
    <t>52250 · 2% Personal Protection Equip</t>
  </si>
  <si>
    <t>52251 · 2% Fire Inspections/Education</t>
  </si>
  <si>
    <t>Total 2% Fire Dues Expense</t>
  </si>
  <si>
    <t>58233 · Parking lot lease DOT</t>
  </si>
  <si>
    <t>48306 · Sales of Fire Dept Equp &amp; Vehicles</t>
  </si>
  <si>
    <t>Total Capital Outlay - Fire Dept</t>
  </si>
  <si>
    <t>Capital Outlay - Fire Dept</t>
  </si>
  <si>
    <t>Capital Outlay-Police Dept.</t>
  </si>
  <si>
    <t>48100-4 · Interest income-Cemetery</t>
  </si>
  <si>
    <t>Total Capital Outlay-Police Dept.</t>
  </si>
  <si>
    <t>46540 · Cemetery- Lot Sale</t>
  </si>
  <si>
    <t>53352-4 · Gen Transportation - Life</t>
  </si>
  <si>
    <t>53352-2 · Retirement-Gen Transp</t>
  </si>
  <si>
    <t>Jan - Oct. 4, 19</t>
  </si>
  <si>
    <t>48900-1 · Abandoned Vehicle</t>
  </si>
  <si>
    <t>51420-2 · Clerk - WI Retirement</t>
  </si>
  <si>
    <t>52149 · Future Police Capital Purchases</t>
  </si>
  <si>
    <t>2019 Mil Rate= 1,727,975x1000/352,251,600=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</si>
</sst>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#%_);\(#,##0.0#%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8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Arial"/>
      <family val="2"/>
    </font>
    <font>
      <sz val="8"/>
      <color rgb="FF000000"/>
      <name val="Arial"/>
      <family val="2"/>
    </font>
    <font>
      <sz val="18"/>
      <name val="Arial"/>
      <family val="2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2" fillId="0" borderId="0" xfId="0" applyNumberFormat="1" applyFont="1"/>
    <xf numFmtId="43" fontId="3" fillId="0" borderId="2" xfId="0" applyNumberFormat="1" applyFont="1" applyBorder="1" applyAlignment="1">
      <alignment horizontal="centerContinuous"/>
    </xf>
    <xf numFmtId="43" fontId="3" fillId="6" borderId="0" xfId="0" applyNumberFormat="1" applyFont="1" applyFill="1" applyBorder="1" applyAlignment="1">
      <alignment horizontal="centerContinuous"/>
    </xf>
    <xf numFmtId="43" fontId="2" fillId="6" borderId="0" xfId="0" applyNumberFormat="1" applyFont="1" applyFill="1" applyBorder="1"/>
    <xf numFmtId="43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0" xfId="0" applyFont="1"/>
    <xf numFmtId="49" fontId="2" fillId="0" borderId="0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3" fillId="6" borderId="0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/>
    <xf numFmtId="0" fontId="0" fillId="0" borderId="0" xfId="0" applyNumberFormat="1"/>
    <xf numFmtId="0" fontId="3" fillId="0" borderId="1" xfId="0" applyFont="1" applyBorder="1" applyAlignment="1">
      <alignment horizontal="center"/>
    </xf>
    <xf numFmtId="43" fontId="5" fillId="6" borderId="0" xfId="0" applyNumberFormat="1" applyFont="1" applyFill="1" applyBorder="1"/>
    <xf numFmtId="0" fontId="6" fillId="0" borderId="0" xfId="0" applyFont="1"/>
    <xf numFmtId="49" fontId="5" fillId="0" borderId="4" xfId="0" applyNumberFormat="1" applyFont="1" applyBorder="1"/>
    <xf numFmtId="49" fontId="5" fillId="0" borderId="0" xfId="0" applyNumberFormat="1" applyFont="1" applyBorder="1"/>
    <xf numFmtId="49" fontId="5" fillId="0" borderId="5" xfId="0" applyNumberFormat="1" applyFont="1" applyBorder="1"/>
    <xf numFmtId="43" fontId="5" fillId="0" borderId="0" xfId="0" applyNumberFormat="1" applyFont="1"/>
    <xf numFmtId="43" fontId="5" fillId="0" borderId="0" xfId="0" applyNumberFormat="1" applyFont="1" applyBorder="1"/>
    <xf numFmtId="43" fontId="6" fillId="6" borderId="0" xfId="0" applyNumberFormat="1" applyFont="1" applyFill="1" applyBorder="1"/>
    <xf numFmtId="43" fontId="6" fillId="0" borderId="0" xfId="0" applyNumberFormat="1" applyFont="1"/>
    <xf numFmtId="49" fontId="5" fillId="0" borderId="3" xfId="0" applyNumberFormat="1" applyFont="1" applyBorder="1"/>
    <xf numFmtId="43" fontId="5" fillId="0" borderId="3" xfId="0" applyNumberFormat="1" applyFont="1" applyBorder="1"/>
    <xf numFmtId="43" fontId="5" fillId="6" borderId="3" xfId="0" applyNumberFormat="1" applyFont="1" applyFill="1" applyBorder="1"/>
    <xf numFmtId="43" fontId="6" fillId="6" borderId="3" xfId="0" applyNumberFormat="1" applyFont="1" applyFill="1" applyBorder="1"/>
    <xf numFmtId="43" fontId="6" fillId="0" borderId="3" xfId="0" applyNumberFormat="1" applyFont="1" applyBorder="1"/>
    <xf numFmtId="0" fontId="6" fillId="0" borderId="6" xfId="0" applyFont="1" applyBorder="1"/>
    <xf numFmtId="0" fontId="6" fillId="0" borderId="0" xfId="0" applyFont="1" applyBorder="1"/>
    <xf numFmtId="49" fontId="5" fillId="5" borderId="3" xfId="0" applyNumberFormat="1" applyFont="1" applyFill="1" applyBorder="1"/>
    <xf numFmtId="43" fontId="5" fillId="5" borderId="3" xfId="0" applyNumberFormat="1" applyFont="1" applyFill="1" applyBorder="1"/>
    <xf numFmtId="0" fontId="5" fillId="0" borderId="3" xfId="0" applyNumberFormat="1" applyFont="1" applyBorder="1"/>
    <xf numFmtId="49" fontId="5" fillId="2" borderId="3" xfId="0" applyNumberFormat="1" applyFont="1" applyFill="1" applyBorder="1"/>
    <xf numFmtId="43" fontId="5" fillId="2" borderId="3" xfId="0" applyNumberFormat="1" applyFont="1" applyFill="1" applyBorder="1"/>
    <xf numFmtId="43" fontId="6" fillId="2" borderId="3" xfId="0" applyNumberFormat="1" applyFont="1" applyFill="1" applyBorder="1"/>
    <xf numFmtId="49" fontId="5" fillId="3" borderId="3" xfId="0" applyNumberFormat="1" applyFont="1" applyFill="1" applyBorder="1"/>
    <xf numFmtId="43" fontId="5" fillId="3" borderId="3" xfId="0" applyNumberFormat="1" applyFont="1" applyFill="1" applyBorder="1"/>
    <xf numFmtId="43" fontId="6" fillId="3" borderId="3" xfId="0" applyNumberFormat="1" applyFont="1" applyFill="1" applyBorder="1"/>
    <xf numFmtId="49" fontId="5" fillId="4" borderId="3" xfId="0" applyNumberFormat="1" applyFont="1" applyFill="1" applyBorder="1"/>
    <xf numFmtId="43" fontId="5" fillId="4" borderId="3" xfId="0" applyNumberFormat="1" applyFont="1" applyFill="1" applyBorder="1"/>
    <xf numFmtId="43" fontId="6" fillId="4" borderId="3" xfId="0" applyNumberFormat="1" applyFont="1" applyFill="1" applyBorder="1"/>
    <xf numFmtId="0" fontId="5" fillId="0" borderId="0" xfId="0" applyFont="1" applyBorder="1"/>
    <xf numFmtId="43" fontId="6" fillId="5" borderId="3" xfId="0" applyNumberFormat="1" applyFont="1" applyFill="1" applyBorder="1"/>
    <xf numFmtId="0" fontId="5" fillId="0" borderId="0" xfId="0" applyNumberFormat="1" applyFont="1" applyBorder="1"/>
    <xf numFmtId="43" fontId="6" fillId="0" borderId="0" xfId="0" applyNumberFormat="1" applyFont="1" applyBorder="1"/>
    <xf numFmtId="49" fontId="4" fillId="0" borderId="0" xfId="0" applyNumberFormat="1" applyFont="1"/>
    <xf numFmtId="49" fontId="0" fillId="0" borderId="0" xfId="0" applyNumberFormat="1" applyBorder="1" applyAlignment="1">
      <alignment horizontal="centerContinuous"/>
    </xf>
    <xf numFmtId="39" fontId="7" fillId="0" borderId="0" xfId="0" applyNumberFormat="1" applyFont="1"/>
    <xf numFmtId="164" fontId="7" fillId="0" borderId="0" xfId="0" applyNumberFormat="1" applyFont="1"/>
    <xf numFmtId="39" fontId="7" fillId="0" borderId="1" xfId="0" applyNumberFormat="1" applyFont="1" applyBorder="1"/>
    <xf numFmtId="164" fontId="7" fillId="0" borderId="1" xfId="0" applyNumberFormat="1" applyFont="1" applyBorder="1"/>
    <xf numFmtId="39" fontId="7" fillId="0" borderId="0" xfId="0" applyNumberFormat="1" applyFont="1" applyBorder="1"/>
    <xf numFmtId="164" fontId="7" fillId="0" borderId="0" xfId="0" applyNumberFormat="1" applyFont="1" applyBorder="1"/>
    <xf numFmtId="39" fontId="7" fillId="0" borderId="8" xfId="0" applyNumberFormat="1" applyFont="1" applyBorder="1"/>
    <xf numFmtId="164" fontId="7" fillId="0" borderId="8" xfId="0" applyNumberFormat="1" applyFont="1" applyBorder="1"/>
    <xf numFmtId="39" fontId="7" fillId="0" borderId="9" xfId="0" applyNumberFormat="1" applyFont="1" applyBorder="1"/>
    <xf numFmtId="164" fontId="7" fillId="0" borderId="9" xfId="0" applyNumberFormat="1" applyFont="1" applyBorder="1"/>
    <xf numFmtId="39" fontId="4" fillId="0" borderId="10" xfId="0" applyNumberFormat="1" applyFont="1" applyBorder="1"/>
    <xf numFmtId="164" fontId="4" fillId="0" borderId="10" xfId="0" applyNumberFormat="1" applyFont="1" applyBorder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5" fillId="0" borderId="3" xfId="0" applyNumberFormat="1" applyFont="1" applyFill="1" applyBorder="1"/>
    <xf numFmtId="43" fontId="6" fillId="0" borderId="3" xfId="0" applyNumberFormat="1" applyFont="1" applyFill="1" applyBorder="1"/>
    <xf numFmtId="0" fontId="6" fillId="0" borderId="6" xfId="0" applyFont="1" applyFill="1" applyBorder="1"/>
    <xf numFmtId="43" fontId="8" fillId="2" borderId="3" xfId="0" applyNumberFormat="1" applyFont="1" applyFill="1" applyBorder="1"/>
    <xf numFmtId="43" fontId="8" fillId="0" borderId="3" xfId="0" applyNumberFormat="1" applyFont="1" applyFill="1" applyBorder="1"/>
    <xf numFmtId="39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1" fillId="0" borderId="0" xfId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CC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123824</xdr:colOff>
      <xdr:row>416</xdr:row>
      <xdr:rowOff>142873</xdr:rowOff>
    </xdr:from>
    <xdr:ext cx="5186362" cy="52863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8262" y="121157998"/>
          <a:ext cx="5186362" cy="5286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2012 Assessed Value w/mfg: 352,470,700                            </a:t>
          </a:r>
          <a:r>
            <a:rPr lang="en-US" sz="1600"/>
            <a:t> </a:t>
          </a:r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2013 Assessed Value w/o mfg: 353,876,100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2014 Assessed Value w/mfg: 356,047,500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2015 Assessed Value w/mfg: 355,429,100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2016 Assessed Value w/mfg: 355,450,900</a:t>
          </a:r>
        </a:p>
        <a:p>
          <a:r>
            <a:rPr lang="en-US" sz="1600"/>
            <a:t> </a:t>
          </a:r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(Mil rate = levy x$1000 divided by assessed value)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2012 Levy 1,498,324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2013 Levy 1,504,000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2014  1,513,107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2015 Levy- 1,616,636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2016 Levy- 1,616,636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Budget year and mil rate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2011 = $4.25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2012= $4.25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2013= $4.25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2014= $4.25</a:t>
          </a:r>
          <a:r>
            <a:rPr lang="en-US" sz="1600"/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2015- $4.5484 or 4.55</a:t>
          </a:r>
          <a:r>
            <a:rPr lang="en-US" sz="1600"/>
            <a:t> </a:t>
          </a:r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2016 Mil Rate= 4.61366 </a:t>
          </a:r>
        </a:p>
        <a:p>
          <a:r>
            <a:rPr lang="en-US" sz="16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2017 = 4.61267  </a:t>
          </a:r>
          <a:r>
            <a:rPr lang="en-US" sz="1600"/>
            <a:t> </a:t>
          </a:r>
        </a:p>
        <a:p>
          <a:r>
            <a:rPr lang="en-US" sz="1600" b="1"/>
            <a:t>2018 Mil</a:t>
          </a:r>
          <a:r>
            <a:rPr lang="en-US" sz="1600" b="1" baseline="0"/>
            <a:t> Rate=  1,722,449 x 1000/351,125200= 4.90551</a:t>
          </a:r>
          <a:endParaRPr lang="en-US" sz="16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312420</xdr:colOff>
      <xdr:row>28</xdr:row>
      <xdr:rowOff>22860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456420" cy="471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323850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323850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36"/>
  <sheetViews>
    <sheetView tabSelected="1" topLeftCell="A144" zoomScale="80" zoomScaleNormal="80" workbookViewId="0">
      <selection activeCell="S12" sqref="S12"/>
    </sheetView>
  </sheetViews>
  <sheetFormatPr defaultColWidth="8.85546875" defaultRowHeight="23.25" x14ac:dyDescent="0.35"/>
  <cols>
    <col min="1" max="7" width="3" style="47" customWidth="1"/>
    <col min="8" max="8" width="70.140625" style="47" customWidth="1"/>
    <col min="9" max="9" width="25.7109375" style="48" customWidth="1"/>
    <col min="10" max="10" width="5.7109375" style="24" customWidth="1"/>
    <col min="11" max="11" width="25.7109375" style="48" customWidth="1"/>
    <col min="12" max="12" width="5.7109375" style="17" customWidth="1"/>
    <col min="13" max="13" width="25.7109375" style="48" customWidth="1"/>
    <col min="14" max="14" width="5.7109375" style="24" customWidth="1"/>
    <col min="15" max="15" width="25.7109375" style="48" customWidth="1"/>
    <col min="16" max="16" width="5.7109375" style="24" customWidth="1"/>
    <col min="17" max="17" width="25.7109375" style="48" customWidth="1"/>
    <col min="18" max="18" width="5.7109375" style="24" customWidth="1"/>
    <col min="19" max="19" width="92.7109375" style="32" customWidth="1"/>
    <col min="20" max="20" width="8.85546875" style="32" customWidth="1"/>
    <col min="21" max="16384" width="8.85546875" style="32"/>
  </cols>
  <sheetData>
    <row r="1" spans="1:19" s="8" customFormat="1" ht="18" x14ac:dyDescent="0.25">
      <c r="A1" s="2"/>
      <c r="B1" s="2"/>
      <c r="C1" s="2"/>
      <c r="D1" s="2"/>
      <c r="E1" s="2"/>
      <c r="F1" s="2"/>
      <c r="G1" s="2"/>
      <c r="H1" s="2"/>
      <c r="I1" s="3"/>
      <c r="J1" s="4"/>
      <c r="K1" s="3"/>
      <c r="L1" s="5"/>
      <c r="M1" s="6" t="s">
        <v>404</v>
      </c>
      <c r="N1" s="4"/>
      <c r="O1" s="7">
        <v>2019</v>
      </c>
      <c r="P1" s="4"/>
      <c r="Q1" s="6" t="s">
        <v>402</v>
      </c>
      <c r="R1" s="4"/>
    </row>
    <row r="2" spans="1:19" s="13" customFormat="1" ht="18.75" thickBot="1" x14ac:dyDescent="0.3">
      <c r="A2" s="9"/>
      <c r="B2" s="9"/>
      <c r="C2" s="9"/>
      <c r="D2" s="9"/>
      <c r="E2" s="9"/>
      <c r="F2" s="9"/>
      <c r="G2" s="9"/>
      <c r="H2" s="9"/>
      <c r="I2" s="10" t="s">
        <v>0</v>
      </c>
      <c r="J2" s="11"/>
      <c r="K2" s="10" t="s">
        <v>415</v>
      </c>
      <c r="L2" s="11"/>
      <c r="M2" s="10" t="s">
        <v>434</v>
      </c>
      <c r="N2" s="11"/>
      <c r="O2" s="10" t="s">
        <v>375</v>
      </c>
      <c r="P2" s="11"/>
      <c r="Q2" s="12">
        <v>2020</v>
      </c>
      <c r="R2" s="11"/>
      <c r="S2" s="16" t="s">
        <v>405</v>
      </c>
    </row>
    <row r="3" spans="1:19" s="18" customFormat="1" x14ac:dyDescent="0.35">
      <c r="A3" s="19"/>
      <c r="B3" s="20" t="s">
        <v>1</v>
      </c>
      <c r="C3" s="20"/>
      <c r="D3" s="20"/>
      <c r="E3" s="20"/>
      <c r="F3" s="20"/>
      <c r="G3" s="20"/>
      <c r="H3" s="21"/>
      <c r="I3" s="22"/>
      <c r="J3" s="17"/>
      <c r="K3" s="22"/>
      <c r="L3" s="17"/>
      <c r="M3" s="23"/>
      <c r="N3" s="17"/>
      <c r="O3" s="22"/>
      <c r="P3" s="24"/>
      <c r="Q3" s="25"/>
      <c r="R3" s="24"/>
      <c r="S3" s="31"/>
    </row>
    <row r="4" spans="1:19" x14ac:dyDescent="0.35">
      <c r="A4" s="26"/>
      <c r="B4" s="26"/>
      <c r="C4" s="26"/>
      <c r="D4" s="26" t="s">
        <v>2</v>
      </c>
      <c r="E4" s="26"/>
      <c r="F4" s="26"/>
      <c r="G4" s="26"/>
      <c r="H4" s="26"/>
      <c r="I4" s="27"/>
      <c r="J4" s="28"/>
      <c r="K4" s="27"/>
      <c r="L4" s="28"/>
      <c r="M4" s="27"/>
      <c r="N4" s="28"/>
      <c r="O4" s="27"/>
      <c r="P4" s="29"/>
      <c r="Q4" s="30"/>
      <c r="R4" s="29"/>
      <c r="S4" s="31"/>
    </row>
    <row r="5" spans="1:19" x14ac:dyDescent="0.35">
      <c r="A5" s="26"/>
      <c r="B5" s="26"/>
      <c r="C5" s="26"/>
      <c r="D5" s="26"/>
      <c r="E5" s="26"/>
      <c r="F5" s="26" t="s">
        <v>414</v>
      </c>
      <c r="G5" s="26"/>
      <c r="H5" s="26"/>
      <c r="I5" s="27">
        <v>0</v>
      </c>
      <c r="J5" s="28"/>
      <c r="K5" s="27">
        <v>0</v>
      </c>
      <c r="L5" s="28"/>
      <c r="M5" s="27">
        <v>823761</v>
      </c>
      <c r="N5" s="28"/>
      <c r="O5" s="67">
        <v>823761</v>
      </c>
      <c r="P5" s="29"/>
      <c r="Q5" s="67"/>
      <c r="R5" s="29"/>
      <c r="S5" s="31"/>
    </row>
    <row r="6" spans="1:19" x14ac:dyDescent="0.35">
      <c r="A6" s="26"/>
      <c r="B6" s="26"/>
      <c r="C6" s="26"/>
      <c r="D6" s="26"/>
      <c r="E6" s="26" t="s">
        <v>410</v>
      </c>
      <c r="F6" s="26"/>
      <c r="G6" s="26"/>
      <c r="H6" s="26"/>
      <c r="I6" s="27">
        <f>I5</f>
        <v>0</v>
      </c>
      <c r="J6" s="28"/>
      <c r="K6" s="27">
        <f>K5</f>
        <v>0</v>
      </c>
      <c r="L6" s="28"/>
      <c r="M6" s="27">
        <f>M5</f>
        <v>823761</v>
      </c>
      <c r="N6" s="28"/>
      <c r="O6" s="27">
        <f>O5</f>
        <v>823761</v>
      </c>
      <c r="P6" s="29"/>
      <c r="Q6" s="27">
        <f>Q5</f>
        <v>0</v>
      </c>
      <c r="R6" s="29"/>
      <c r="S6" s="31"/>
    </row>
    <row r="7" spans="1:19" x14ac:dyDescent="0.35">
      <c r="A7" s="26"/>
      <c r="B7" s="26"/>
      <c r="C7" s="26"/>
      <c r="D7" s="26"/>
      <c r="E7" s="26" t="s">
        <v>4</v>
      </c>
      <c r="F7" s="26"/>
      <c r="G7" s="26"/>
      <c r="H7" s="26"/>
      <c r="I7" s="27"/>
      <c r="J7" s="28"/>
      <c r="K7" s="27"/>
      <c r="L7" s="28"/>
      <c r="M7" s="27"/>
      <c r="N7" s="28"/>
      <c r="O7" s="27"/>
      <c r="P7" s="29"/>
      <c r="Q7" s="30"/>
      <c r="R7" s="29"/>
      <c r="S7" s="31"/>
    </row>
    <row r="8" spans="1:19" x14ac:dyDescent="0.35">
      <c r="A8" s="26"/>
      <c r="B8" s="26"/>
      <c r="C8" s="26"/>
      <c r="D8" s="26"/>
      <c r="E8" s="26"/>
      <c r="F8" s="26" t="s">
        <v>5</v>
      </c>
      <c r="G8" s="26"/>
      <c r="H8" s="26"/>
      <c r="I8" s="27"/>
      <c r="J8" s="28"/>
      <c r="K8" s="27"/>
      <c r="L8" s="28"/>
      <c r="M8" s="27"/>
      <c r="N8" s="28"/>
      <c r="O8" s="27"/>
      <c r="P8" s="29"/>
      <c r="Q8" s="68"/>
      <c r="R8" s="29"/>
      <c r="S8" s="31"/>
    </row>
    <row r="9" spans="1:19" x14ac:dyDescent="0.35">
      <c r="A9" s="26"/>
      <c r="B9" s="26"/>
      <c r="C9" s="26"/>
      <c r="D9" s="26"/>
      <c r="E9" s="26"/>
      <c r="F9" s="26" t="s">
        <v>14</v>
      </c>
      <c r="G9" s="26"/>
      <c r="H9" s="26"/>
      <c r="I9" s="27">
        <v>8344.86</v>
      </c>
      <c r="J9" s="28"/>
      <c r="K9" s="27">
        <v>3828.74</v>
      </c>
      <c r="L9" s="28"/>
      <c r="M9" s="27">
        <v>3954.78</v>
      </c>
      <c r="N9" s="28"/>
      <c r="O9" s="27">
        <v>0</v>
      </c>
      <c r="P9" s="29"/>
      <c r="Q9" s="30"/>
      <c r="R9" s="29"/>
      <c r="S9" s="31"/>
    </row>
    <row r="10" spans="1:19" x14ac:dyDescent="0.35">
      <c r="A10" s="26"/>
      <c r="B10" s="26"/>
      <c r="C10" s="26"/>
      <c r="D10" s="26"/>
      <c r="E10" s="26"/>
      <c r="F10" s="26"/>
      <c r="G10" s="26" t="s">
        <v>6</v>
      </c>
      <c r="H10" s="26"/>
      <c r="I10" s="27">
        <v>595473.54</v>
      </c>
      <c r="J10" s="28"/>
      <c r="K10" s="27">
        <v>703251.61</v>
      </c>
      <c r="L10" s="28"/>
      <c r="M10" s="27">
        <v>651491.34</v>
      </c>
      <c r="N10" s="28"/>
      <c r="O10" s="27"/>
      <c r="P10" s="29"/>
      <c r="Q10" s="30"/>
      <c r="R10" s="29"/>
      <c r="S10" s="31"/>
    </row>
    <row r="11" spans="1:19" x14ac:dyDescent="0.35">
      <c r="A11" s="26"/>
      <c r="B11" s="26"/>
      <c r="C11" s="26"/>
      <c r="D11" s="26"/>
      <c r="E11" s="26"/>
      <c r="F11" s="26"/>
      <c r="G11" s="26" t="s">
        <v>7</v>
      </c>
      <c r="H11" s="26"/>
      <c r="I11" s="27">
        <v>512250.15</v>
      </c>
      <c r="J11" s="28"/>
      <c r="K11" s="27">
        <v>516637.82</v>
      </c>
      <c r="L11" s="28"/>
      <c r="M11" s="27">
        <v>499479.54</v>
      </c>
      <c r="N11" s="28"/>
      <c r="O11" s="27"/>
      <c r="P11" s="29"/>
      <c r="Q11" s="30"/>
      <c r="R11" s="29"/>
      <c r="S11" s="31"/>
    </row>
    <row r="12" spans="1:19" x14ac:dyDescent="0.35">
      <c r="A12" s="26"/>
      <c r="B12" s="26"/>
      <c r="C12" s="26"/>
      <c r="D12" s="26"/>
      <c r="E12" s="26"/>
      <c r="F12" s="26"/>
      <c r="G12" s="26" t="s">
        <v>376</v>
      </c>
      <c r="H12" s="26"/>
      <c r="I12" s="27"/>
      <c r="J12" s="28"/>
      <c r="K12" s="27">
        <v>0</v>
      </c>
      <c r="L12" s="28"/>
      <c r="M12" s="27">
        <v>9072.99</v>
      </c>
      <c r="N12" s="28"/>
      <c r="O12" s="27"/>
      <c r="P12" s="29"/>
      <c r="Q12" s="30"/>
      <c r="R12" s="29"/>
      <c r="S12" s="31"/>
    </row>
    <row r="13" spans="1:19" x14ac:dyDescent="0.35">
      <c r="A13" s="26"/>
      <c r="B13" s="26"/>
      <c r="C13" s="26"/>
      <c r="D13" s="26"/>
      <c r="E13" s="26"/>
      <c r="F13" s="26"/>
      <c r="G13" s="26" t="s">
        <v>8</v>
      </c>
      <c r="H13" s="26"/>
      <c r="I13" s="27">
        <v>490321.5</v>
      </c>
      <c r="J13" s="28"/>
      <c r="K13" s="27">
        <v>479077.9</v>
      </c>
      <c r="L13" s="28"/>
      <c r="M13" s="27">
        <v>533078.78</v>
      </c>
      <c r="N13" s="28"/>
      <c r="O13" s="27"/>
      <c r="P13" s="29"/>
      <c r="Q13" s="30"/>
      <c r="R13" s="29"/>
      <c r="S13" s="31"/>
    </row>
    <row r="14" spans="1:19" x14ac:dyDescent="0.35">
      <c r="A14" s="26"/>
      <c r="B14" s="26"/>
      <c r="C14" s="26"/>
      <c r="D14" s="26"/>
      <c r="E14" s="26"/>
      <c r="F14" s="26"/>
      <c r="G14" s="26" t="s">
        <v>9</v>
      </c>
      <c r="H14" s="26"/>
      <c r="I14" s="27">
        <v>0</v>
      </c>
      <c r="J14" s="28"/>
      <c r="K14" s="27">
        <v>0</v>
      </c>
      <c r="L14" s="28"/>
      <c r="M14" s="27">
        <v>0</v>
      </c>
      <c r="N14" s="28"/>
      <c r="O14" s="27">
        <v>1722449</v>
      </c>
      <c r="P14" s="29"/>
      <c r="Q14" s="30">
        <v>1727975</v>
      </c>
      <c r="R14" s="29"/>
      <c r="S14" s="31"/>
    </row>
    <row r="15" spans="1:19" x14ac:dyDescent="0.35">
      <c r="A15" s="26"/>
      <c r="B15" s="26"/>
      <c r="C15" s="26"/>
      <c r="D15" s="26"/>
      <c r="E15" s="26"/>
      <c r="F15" s="26" t="s">
        <v>10</v>
      </c>
      <c r="G15" s="26"/>
      <c r="H15" s="26"/>
      <c r="I15" s="27">
        <f t="shared" ref="I15" si="0">ROUND(SUM(I8:I14),5)</f>
        <v>1606390.05</v>
      </c>
      <c r="J15" s="28">
        <f t="shared" ref="J15:Q15" si="1">ROUND(SUM(J8:J14),5)</f>
        <v>0</v>
      </c>
      <c r="K15" s="27">
        <f t="shared" si="1"/>
        <v>1702796.07</v>
      </c>
      <c r="L15" s="28">
        <f t="shared" si="1"/>
        <v>0</v>
      </c>
      <c r="M15" s="27">
        <f t="shared" si="1"/>
        <v>1697077.43</v>
      </c>
      <c r="N15" s="28">
        <f t="shared" si="1"/>
        <v>0</v>
      </c>
      <c r="O15" s="27">
        <f t="shared" si="1"/>
        <v>1722449</v>
      </c>
      <c r="P15" s="28">
        <f t="shared" si="1"/>
        <v>0</v>
      </c>
      <c r="Q15" s="27">
        <f t="shared" si="1"/>
        <v>1727975</v>
      </c>
      <c r="R15" s="29"/>
      <c r="S15" s="31"/>
    </row>
    <row r="16" spans="1:19" x14ac:dyDescent="0.35">
      <c r="A16" s="26"/>
      <c r="B16" s="26"/>
      <c r="C16" s="26"/>
      <c r="D16" s="26"/>
      <c r="E16" s="26"/>
      <c r="F16" s="26" t="s">
        <v>11</v>
      </c>
      <c r="G16" s="26"/>
      <c r="H16" s="26"/>
      <c r="I16" s="27">
        <v>18960.71</v>
      </c>
      <c r="J16" s="28"/>
      <c r="K16" s="27">
        <v>17588.060000000001</v>
      </c>
      <c r="L16" s="28"/>
      <c r="M16" s="27">
        <v>23812.95</v>
      </c>
      <c r="N16" s="28"/>
      <c r="O16" s="27"/>
      <c r="P16" s="29"/>
      <c r="Q16" s="30"/>
      <c r="R16" s="29"/>
      <c r="S16" s="31"/>
    </row>
    <row r="17" spans="1:19" x14ac:dyDescent="0.35">
      <c r="A17" s="26"/>
      <c r="B17" s="26"/>
      <c r="C17" s="26"/>
      <c r="D17" s="26"/>
      <c r="E17" s="26" t="s">
        <v>12</v>
      </c>
      <c r="F17" s="26"/>
      <c r="G17" s="26"/>
      <c r="H17" s="26"/>
      <c r="I17" s="27">
        <f t="shared" ref="I17" si="2">ROUND(SUM(I15:I16),5)</f>
        <v>1625350.76</v>
      </c>
      <c r="J17" s="28">
        <f t="shared" ref="J17:Q17" si="3">ROUND(SUM(J15:J16),5)</f>
        <v>0</v>
      </c>
      <c r="K17" s="27">
        <f>ROUND(SUM(K15:K16),5)</f>
        <v>1720384.13</v>
      </c>
      <c r="L17" s="28">
        <f t="shared" si="3"/>
        <v>0</v>
      </c>
      <c r="M17" s="27">
        <f t="shared" si="3"/>
        <v>1720890.38</v>
      </c>
      <c r="N17" s="28">
        <f t="shared" si="3"/>
        <v>0</v>
      </c>
      <c r="O17" s="27">
        <f t="shared" si="3"/>
        <v>1722449</v>
      </c>
      <c r="P17" s="28">
        <f t="shared" si="3"/>
        <v>0</v>
      </c>
      <c r="Q17" s="67">
        <f t="shared" si="3"/>
        <v>1727975</v>
      </c>
      <c r="R17" s="29"/>
      <c r="S17" s="31"/>
    </row>
    <row r="18" spans="1:19" x14ac:dyDescent="0.35">
      <c r="A18" s="26"/>
      <c r="B18" s="26"/>
      <c r="C18" s="26"/>
      <c r="D18" s="26"/>
      <c r="E18" s="26" t="s">
        <v>13</v>
      </c>
      <c r="F18" s="26"/>
      <c r="G18" s="26"/>
      <c r="H18" s="26"/>
      <c r="I18" s="27"/>
      <c r="J18" s="28"/>
      <c r="K18" s="27"/>
      <c r="L18" s="28"/>
      <c r="M18" s="27"/>
      <c r="N18" s="28"/>
      <c r="O18" s="27"/>
      <c r="P18" s="29"/>
      <c r="Q18" s="30"/>
      <c r="R18" s="29"/>
      <c r="S18" s="31"/>
    </row>
    <row r="19" spans="1:19" x14ac:dyDescent="0.35">
      <c r="A19" s="26"/>
      <c r="B19" s="26"/>
      <c r="C19" s="26"/>
      <c r="D19" s="26"/>
      <c r="E19" s="26"/>
      <c r="F19" s="26" t="s">
        <v>416</v>
      </c>
      <c r="G19" s="26"/>
      <c r="H19" s="26"/>
      <c r="I19" s="27">
        <v>0</v>
      </c>
      <c r="J19" s="28"/>
      <c r="K19" s="27">
        <v>0</v>
      </c>
      <c r="L19" s="28"/>
      <c r="M19" s="27">
        <v>4459.03</v>
      </c>
      <c r="N19" s="28"/>
      <c r="O19" s="27">
        <v>0</v>
      </c>
      <c r="P19" s="29"/>
      <c r="Q19" s="30">
        <v>4459.03</v>
      </c>
      <c r="R19" s="29"/>
      <c r="S19" s="31"/>
    </row>
    <row r="20" spans="1:19" x14ac:dyDescent="0.35">
      <c r="A20" s="26"/>
      <c r="B20" s="26"/>
      <c r="C20" s="26"/>
      <c r="D20" s="26"/>
      <c r="E20" s="26"/>
      <c r="F20" s="26" t="s">
        <v>15</v>
      </c>
      <c r="G20" s="26"/>
      <c r="H20" s="26"/>
      <c r="I20" s="27">
        <v>0</v>
      </c>
      <c r="J20" s="28"/>
      <c r="K20" s="27">
        <v>0</v>
      </c>
      <c r="L20" s="28"/>
      <c r="M20" s="27">
        <v>0</v>
      </c>
      <c r="N20" s="28"/>
      <c r="O20" s="27">
        <v>76</v>
      </c>
      <c r="P20" s="29"/>
      <c r="Q20" s="68">
        <v>0</v>
      </c>
      <c r="R20" s="29"/>
      <c r="S20" s="31"/>
    </row>
    <row r="21" spans="1:19" x14ac:dyDescent="0.35">
      <c r="A21" s="26"/>
      <c r="B21" s="26"/>
      <c r="C21" s="26"/>
      <c r="D21" s="26"/>
      <c r="E21" s="26"/>
      <c r="F21" s="26" t="s">
        <v>16</v>
      </c>
      <c r="G21" s="26"/>
      <c r="H21" s="26"/>
      <c r="I21" s="27">
        <v>40427</v>
      </c>
      <c r="J21" s="28"/>
      <c r="K21" s="27">
        <v>28116</v>
      </c>
      <c r="L21" s="28"/>
      <c r="M21" s="27">
        <v>34595</v>
      </c>
      <c r="N21" s="28"/>
      <c r="O21" s="27">
        <v>35000</v>
      </c>
      <c r="P21" s="29"/>
      <c r="Q21" s="68">
        <v>34000</v>
      </c>
      <c r="R21" s="29"/>
      <c r="S21" s="31"/>
    </row>
    <row r="22" spans="1:19" x14ac:dyDescent="0.35">
      <c r="A22" s="26"/>
      <c r="B22" s="26"/>
      <c r="C22" s="26"/>
      <c r="D22" s="26"/>
      <c r="E22" s="26"/>
      <c r="F22" s="26" t="s">
        <v>17</v>
      </c>
      <c r="G22" s="26"/>
      <c r="H22" s="26"/>
      <c r="I22" s="27">
        <v>34871.519999999997</v>
      </c>
      <c r="J22" s="28"/>
      <c r="K22" s="27">
        <v>34444.559999999998</v>
      </c>
      <c r="L22" s="28"/>
      <c r="M22" s="27">
        <v>5093.6400000000003</v>
      </c>
      <c r="N22" s="28"/>
      <c r="O22" s="27">
        <v>33989.86</v>
      </c>
      <c r="P22" s="29"/>
      <c r="Q22" s="68">
        <v>34762.22</v>
      </c>
      <c r="R22" s="29"/>
      <c r="S22" s="31"/>
    </row>
    <row r="23" spans="1:19" x14ac:dyDescent="0.35">
      <c r="A23" s="26"/>
      <c r="B23" s="26"/>
      <c r="C23" s="26"/>
      <c r="D23" s="26"/>
      <c r="E23" s="26"/>
      <c r="F23" s="26" t="s">
        <v>18</v>
      </c>
      <c r="G23" s="26"/>
      <c r="H23" s="26"/>
      <c r="I23" s="27">
        <v>11329.5</v>
      </c>
      <c r="J23" s="28"/>
      <c r="K23" s="27">
        <v>11115.39</v>
      </c>
      <c r="L23" s="28"/>
      <c r="M23" s="27">
        <v>12216.95</v>
      </c>
      <c r="N23" s="28"/>
      <c r="O23" s="27">
        <v>10000</v>
      </c>
      <c r="P23" s="29"/>
      <c r="Q23" s="68">
        <v>11000</v>
      </c>
      <c r="R23" s="29"/>
      <c r="S23" s="31"/>
    </row>
    <row r="24" spans="1:19" x14ac:dyDescent="0.35">
      <c r="A24" s="26"/>
      <c r="B24" s="26"/>
      <c r="C24" s="26"/>
      <c r="D24" s="26"/>
      <c r="E24" s="26"/>
      <c r="F24" s="26" t="s">
        <v>19</v>
      </c>
      <c r="G24" s="26"/>
      <c r="H24" s="26"/>
      <c r="I24" s="27">
        <v>2398</v>
      </c>
      <c r="J24" s="28"/>
      <c r="K24" s="27">
        <v>2433.25</v>
      </c>
      <c r="L24" s="28"/>
      <c r="M24" s="27">
        <v>2492.13</v>
      </c>
      <c r="N24" s="28"/>
      <c r="O24" s="27">
        <v>2500</v>
      </c>
      <c r="P24" s="29"/>
      <c r="Q24" s="68">
        <v>2492.13</v>
      </c>
      <c r="R24" s="29"/>
      <c r="S24" s="31"/>
    </row>
    <row r="25" spans="1:19" x14ac:dyDescent="0.35">
      <c r="A25" s="26"/>
      <c r="B25" s="26"/>
      <c r="C25" s="26"/>
      <c r="D25" s="26"/>
      <c r="E25" s="26" t="s">
        <v>3</v>
      </c>
      <c r="F25" s="26"/>
      <c r="G25" s="26"/>
      <c r="H25" s="26"/>
      <c r="I25" s="27">
        <v>1120</v>
      </c>
      <c r="J25" s="28"/>
      <c r="K25" s="27">
        <v>800</v>
      </c>
      <c r="L25" s="28"/>
      <c r="M25" s="27">
        <v>0</v>
      </c>
      <c r="N25" s="28"/>
      <c r="O25" s="27"/>
      <c r="P25" s="29"/>
      <c r="Q25" s="30"/>
      <c r="R25" s="29"/>
      <c r="S25" s="31"/>
    </row>
    <row r="26" spans="1:19" x14ac:dyDescent="0.35">
      <c r="A26" s="26"/>
      <c r="B26" s="26"/>
      <c r="C26" s="26"/>
      <c r="D26" s="26"/>
      <c r="E26" s="26"/>
      <c r="F26" s="26" t="s">
        <v>20</v>
      </c>
      <c r="G26" s="26"/>
      <c r="H26" s="26"/>
      <c r="I26" s="27">
        <v>144977.48000000001</v>
      </c>
      <c r="J26" s="28"/>
      <c r="K26" s="27">
        <v>154322.48000000001</v>
      </c>
      <c r="L26" s="28"/>
      <c r="M26" s="27">
        <v>114127.23</v>
      </c>
      <c r="N26" s="28"/>
      <c r="O26" s="27">
        <v>152239.5</v>
      </c>
      <c r="P26" s="29"/>
      <c r="Q26" s="68">
        <v>163743.17000000001</v>
      </c>
      <c r="R26" s="29"/>
      <c r="S26" s="31"/>
    </row>
    <row r="27" spans="1:19" x14ac:dyDescent="0.35">
      <c r="A27" s="26"/>
      <c r="B27" s="26"/>
      <c r="C27" s="26"/>
      <c r="D27" s="26"/>
      <c r="E27" s="26"/>
      <c r="F27" s="26" t="s">
        <v>377</v>
      </c>
      <c r="G27" s="26"/>
      <c r="H27" s="26"/>
      <c r="I27" s="27">
        <v>0</v>
      </c>
      <c r="J27" s="28"/>
      <c r="K27" s="27">
        <v>30873.119999999999</v>
      </c>
      <c r="L27" s="28"/>
      <c r="M27" s="27">
        <v>0</v>
      </c>
      <c r="N27" s="28"/>
      <c r="O27" s="27"/>
      <c r="P27" s="29"/>
      <c r="Q27" s="68">
        <v>0</v>
      </c>
      <c r="R27" s="29"/>
      <c r="S27" s="31"/>
    </row>
    <row r="28" spans="1:19" x14ac:dyDescent="0.35">
      <c r="A28" s="26"/>
      <c r="B28" s="26"/>
      <c r="C28" s="26"/>
      <c r="D28" s="26"/>
      <c r="E28" s="26"/>
      <c r="F28" s="26" t="s">
        <v>21</v>
      </c>
      <c r="G28" s="26"/>
      <c r="H28" s="26"/>
      <c r="I28" s="27">
        <v>7731.56</v>
      </c>
      <c r="J28" s="28"/>
      <c r="K28" s="27">
        <v>8263.32</v>
      </c>
      <c r="L28" s="28"/>
      <c r="M28" s="27">
        <v>7578.96</v>
      </c>
      <c r="N28" s="28"/>
      <c r="O28" s="27">
        <v>8434.48</v>
      </c>
      <c r="P28" s="29"/>
      <c r="Q28" s="68">
        <v>7500</v>
      </c>
      <c r="R28" s="29"/>
      <c r="S28" s="31"/>
    </row>
    <row r="29" spans="1:19" x14ac:dyDescent="0.35">
      <c r="A29" s="26"/>
      <c r="B29" s="26"/>
      <c r="C29" s="26"/>
      <c r="D29" s="26"/>
      <c r="E29" s="26"/>
      <c r="F29" s="26" t="s">
        <v>22</v>
      </c>
      <c r="G29" s="26"/>
      <c r="H29" s="26"/>
      <c r="I29" s="27">
        <v>11740.09</v>
      </c>
      <c r="J29" s="28"/>
      <c r="K29" s="27">
        <v>11740.09</v>
      </c>
      <c r="L29" s="28"/>
      <c r="M29" s="27">
        <v>11740.09</v>
      </c>
      <c r="N29" s="28"/>
      <c r="O29" s="27">
        <v>11740.09</v>
      </c>
      <c r="P29" s="29"/>
      <c r="Q29" s="68">
        <v>11740.09</v>
      </c>
      <c r="R29" s="29"/>
      <c r="S29" s="31"/>
    </row>
    <row r="30" spans="1:19" x14ac:dyDescent="0.35">
      <c r="A30" s="26"/>
      <c r="B30" s="26"/>
      <c r="C30" s="26"/>
      <c r="D30" s="26"/>
      <c r="E30" s="26"/>
      <c r="F30" s="26" t="s">
        <v>23</v>
      </c>
      <c r="G30" s="26"/>
      <c r="H30" s="26"/>
      <c r="I30" s="27">
        <v>294.33999999999997</v>
      </c>
      <c r="J30" s="28"/>
      <c r="K30" s="27">
        <v>54.41</v>
      </c>
      <c r="L30" s="28"/>
      <c r="M30" s="27">
        <v>54.41</v>
      </c>
      <c r="N30" s="28"/>
      <c r="O30" s="27"/>
      <c r="P30" s="29"/>
      <c r="Q30" s="68">
        <v>54.41</v>
      </c>
      <c r="R30" s="29"/>
      <c r="S30" s="31"/>
    </row>
    <row r="31" spans="1:19" x14ac:dyDescent="0.35">
      <c r="A31" s="26"/>
      <c r="B31" s="26"/>
      <c r="C31" s="26"/>
      <c r="D31" s="26"/>
      <c r="E31" s="26"/>
      <c r="F31" s="26" t="s">
        <v>24</v>
      </c>
      <c r="G31" s="26"/>
      <c r="H31" s="26"/>
      <c r="I31" s="27">
        <v>2528.15</v>
      </c>
      <c r="J31" s="28"/>
      <c r="K31" s="27">
        <v>2587.6799999999998</v>
      </c>
      <c r="L31" s="28"/>
      <c r="M31" s="27">
        <v>3900.97</v>
      </c>
      <c r="N31" s="28"/>
      <c r="O31" s="27">
        <v>2500</v>
      </c>
      <c r="P31" s="29"/>
      <c r="Q31" s="68">
        <v>3000</v>
      </c>
      <c r="R31" s="29"/>
      <c r="S31" s="31"/>
    </row>
    <row r="32" spans="1:19" x14ac:dyDescent="0.35">
      <c r="A32" s="26"/>
      <c r="B32" s="26"/>
      <c r="C32" s="26"/>
      <c r="D32" s="26"/>
      <c r="E32" s="26"/>
      <c r="F32" s="26" t="s">
        <v>25</v>
      </c>
      <c r="G32" s="26"/>
      <c r="H32" s="26"/>
      <c r="I32" s="27">
        <v>4012.56</v>
      </c>
      <c r="J32" s="28"/>
      <c r="K32" s="27">
        <v>5029.82</v>
      </c>
      <c r="L32" s="28"/>
      <c r="M32" s="27">
        <v>5112.95</v>
      </c>
      <c r="N32" s="28"/>
      <c r="O32" s="27">
        <v>4000</v>
      </c>
      <c r="P32" s="29"/>
      <c r="Q32" s="68">
        <v>4000</v>
      </c>
      <c r="R32" s="29"/>
      <c r="S32" s="31"/>
    </row>
    <row r="33" spans="1:19" x14ac:dyDescent="0.35">
      <c r="A33" s="26"/>
      <c r="B33" s="26"/>
      <c r="C33" s="26"/>
      <c r="D33" s="26"/>
      <c r="E33" s="26" t="s">
        <v>26</v>
      </c>
      <c r="F33" s="26"/>
      <c r="G33" s="26"/>
      <c r="H33" s="26"/>
      <c r="I33" s="27">
        <f>ROUND(SUM(I18:I32),5)</f>
        <v>261430.2</v>
      </c>
      <c r="J33" s="28">
        <f>ROUND(J25+SUM(J18:J32),5)</f>
        <v>0</v>
      </c>
      <c r="K33" s="27">
        <f>ROUND(SUM(K18:K32),5)</f>
        <v>289780.12</v>
      </c>
      <c r="L33" s="28">
        <f>ROUND(L25+SUM(L18:L32),5)</f>
        <v>0</v>
      </c>
      <c r="M33" s="27">
        <f>ROUND(SUM(M18:M32),5)</f>
        <v>201371.36</v>
      </c>
      <c r="N33" s="28">
        <f>ROUND(N25+SUM(N18:N32),5)</f>
        <v>0</v>
      </c>
      <c r="O33" s="27">
        <f>ROUND(SUM(O18:O32),5)</f>
        <v>260479.93</v>
      </c>
      <c r="P33" s="28">
        <f>ROUND(P25+SUM(P18:P32),5)</f>
        <v>0</v>
      </c>
      <c r="Q33" s="27">
        <f>ROUND(SUM(Q18:Q32),5)</f>
        <v>276751.05</v>
      </c>
      <c r="R33" s="29"/>
      <c r="S33" s="31"/>
    </row>
    <row r="34" spans="1:19" x14ac:dyDescent="0.35">
      <c r="A34" s="26"/>
      <c r="B34" s="26"/>
      <c r="C34" s="26"/>
      <c r="D34" s="26"/>
      <c r="E34" s="26" t="s">
        <v>27</v>
      </c>
      <c r="F34" s="26"/>
      <c r="G34" s="26"/>
      <c r="H34" s="26"/>
      <c r="I34" s="27"/>
      <c r="J34" s="28"/>
      <c r="K34" s="27"/>
      <c r="L34" s="28"/>
      <c r="M34" s="27"/>
      <c r="N34" s="28"/>
      <c r="O34" s="27"/>
      <c r="P34" s="29"/>
      <c r="Q34" s="30"/>
      <c r="R34" s="29"/>
      <c r="S34" s="31"/>
    </row>
    <row r="35" spans="1:19" x14ac:dyDescent="0.35">
      <c r="A35" s="26"/>
      <c r="B35" s="26"/>
      <c r="C35" s="26"/>
      <c r="D35" s="26"/>
      <c r="E35" s="26"/>
      <c r="F35" s="26" t="s">
        <v>28</v>
      </c>
      <c r="G35" s="26"/>
      <c r="H35" s="26"/>
      <c r="I35" s="27">
        <v>5051.8500000000004</v>
      </c>
      <c r="J35" s="28"/>
      <c r="K35" s="27">
        <v>4805.9799999999996</v>
      </c>
      <c r="L35" s="28"/>
      <c r="M35" s="27">
        <v>4707.5</v>
      </c>
      <c r="N35" s="28"/>
      <c r="O35" s="27">
        <v>4832.5</v>
      </c>
      <c r="P35" s="29"/>
      <c r="Q35" s="30">
        <v>4707.5</v>
      </c>
      <c r="R35" s="29"/>
      <c r="S35" s="31"/>
    </row>
    <row r="36" spans="1:19" x14ac:dyDescent="0.35">
      <c r="A36" s="26"/>
      <c r="B36" s="26"/>
      <c r="C36" s="26"/>
      <c r="D36" s="26"/>
      <c r="E36" s="26"/>
      <c r="F36" s="26" t="s">
        <v>29</v>
      </c>
      <c r="G36" s="26"/>
      <c r="H36" s="26"/>
      <c r="I36" s="27">
        <v>1450</v>
      </c>
      <c r="J36" s="28"/>
      <c r="K36" s="27">
        <v>1900</v>
      </c>
      <c r="L36" s="28"/>
      <c r="M36" s="27">
        <v>1010</v>
      </c>
      <c r="N36" s="28"/>
      <c r="O36" s="27">
        <v>1100</v>
      </c>
      <c r="P36" s="29"/>
      <c r="Q36" s="30">
        <v>1010</v>
      </c>
      <c r="R36" s="29"/>
      <c r="S36" s="31"/>
    </row>
    <row r="37" spans="1:19" x14ac:dyDescent="0.35">
      <c r="A37" s="26"/>
      <c r="B37" s="26"/>
      <c r="C37" s="26"/>
      <c r="D37" s="26"/>
      <c r="E37" s="26"/>
      <c r="F37" s="26" t="s">
        <v>30</v>
      </c>
      <c r="G37" s="26"/>
      <c r="H37" s="26"/>
      <c r="I37" s="27">
        <v>150</v>
      </c>
      <c r="J37" s="28"/>
      <c r="K37" s="27">
        <v>600</v>
      </c>
      <c r="L37" s="28"/>
      <c r="M37" s="27">
        <v>400</v>
      </c>
      <c r="N37" s="28"/>
      <c r="O37" s="27">
        <v>400</v>
      </c>
      <c r="P37" s="29"/>
      <c r="Q37" s="30">
        <v>400</v>
      </c>
      <c r="R37" s="29"/>
      <c r="S37" s="31"/>
    </row>
    <row r="38" spans="1:19" x14ac:dyDescent="0.35">
      <c r="A38" s="26"/>
      <c r="B38" s="26"/>
      <c r="C38" s="26"/>
      <c r="D38" s="26"/>
      <c r="E38" s="26"/>
      <c r="F38" s="26" t="s">
        <v>411</v>
      </c>
      <c r="G38" s="26"/>
      <c r="H38" s="26"/>
      <c r="I38" s="27"/>
      <c r="J38" s="28"/>
      <c r="K38" s="27">
        <v>115</v>
      </c>
      <c r="L38" s="28"/>
      <c r="M38" s="27">
        <v>0</v>
      </c>
      <c r="N38" s="28"/>
      <c r="O38" s="27">
        <v>0</v>
      </c>
      <c r="P38" s="29"/>
      <c r="Q38" s="30"/>
      <c r="R38" s="29"/>
      <c r="S38" s="31"/>
    </row>
    <row r="39" spans="1:19" x14ac:dyDescent="0.35">
      <c r="A39" s="26"/>
      <c r="B39" s="26"/>
      <c r="C39" s="26"/>
      <c r="D39" s="26"/>
      <c r="E39" s="26"/>
      <c r="F39" s="26" t="s">
        <v>31</v>
      </c>
      <c r="G39" s="26"/>
      <c r="H39" s="26"/>
      <c r="I39" s="27">
        <v>8855.06</v>
      </c>
      <c r="J39" s="28"/>
      <c r="K39" s="27">
        <v>10903.63</v>
      </c>
      <c r="L39" s="28"/>
      <c r="M39" s="27">
        <v>5410.37</v>
      </c>
      <c r="N39" s="28"/>
      <c r="O39" s="27">
        <v>3500</v>
      </c>
      <c r="P39" s="29"/>
      <c r="Q39" s="68">
        <v>3500</v>
      </c>
      <c r="R39" s="29"/>
      <c r="S39" s="31"/>
    </row>
    <row r="40" spans="1:19" x14ac:dyDescent="0.35">
      <c r="A40" s="26"/>
      <c r="B40" s="26"/>
      <c r="C40" s="26"/>
      <c r="D40" s="26"/>
      <c r="E40" s="26"/>
      <c r="F40" s="26" t="s">
        <v>32</v>
      </c>
      <c r="G40" s="26"/>
      <c r="H40" s="26"/>
      <c r="I40" s="27">
        <v>555.59</v>
      </c>
      <c r="J40" s="28"/>
      <c r="K40" s="27">
        <v>708.45</v>
      </c>
      <c r="L40" s="28"/>
      <c r="M40" s="27">
        <v>23.54</v>
      </c>
      <c r="N40" s="28"/>
      <c r="O40" s="27">
        <v>0</v>
      </c>
      <c r="P40" s="29"/>
      <c r="Q40" s="30">
        <v>500</v>
      </c>
      <c r="R40" s="29"/>
      <c r="S40" s="31"/>
    </row>
    <row r="41" spans="1:19" x14ac:dyDescent="0.35">
      <c r="A41" s="26"/>
      <c r="B41" s="26"/>
      <c r="C41" s="26"/>
      <c r="D41" s="26"/>
      <c r="E41" s="26"/>
      <c r="F41" s="26" t="s">
        <v>417</v>
      </c>
      <c r="G41" s="26"/>
      <c r="H41" s="26"/>
      <c r="I41" s="27"/>
      <c r="J41" s="28"/>
      <c r="K41" s="27">
        <v>0</v>
      </c>
      <c r="L41" s="28"/>
      <c r="M41" s="27">
        <v>5</v>
      </c>
      <c r="N41" s="28"/>
      <c r="O41" s="27">
        <v>0</v>
      </c>
      <c r="P41" s="29"/>
      <c r="Q41" s="30">
        <v>0</v>
      </c>
      <c r="R41" s="29"/>
      <c r="S41" s="31"/>
    </row>
    <row r="42" spans="1:19" x14ac:dyDescent="0.35">
      <c r="A42" s="26"/>
      <c r="B42" s="26"/>
      <c r="C42" s="26"/>
      <c r="D42" s="26"/>
      <c r="E42" s="26"/>
      <c r="F42" s="26" t="s">
        <v>33</v>
      </c>
      <c r="G42" s="26"/>
      <c r="H42" s="26"/>
      <c r="I42" s="27">
        <v>450</v>
      </c>
      <c r="J42" s="28"/>
      <c r="K42" s="27">
        <v>400</v>
      </c>
      <c r="L42" s="28"/>
      <c r="M42" s="27">
        <v>300</v>
      </c>
      <c r="N42" s="28"/>
      <c r="O42" s="27">
        <v>200</v>
      </c>
      <c r="P42" s="29"/>
      <c r="Q42" s="68">
        <v>250</v>
      </c>
      <c r="R42" s="29"/>
      <c r="S42" s="31"/>
    </row>
    <row r="43" spans="1:19" x14ac:dyDescent="0.35">
      <c r="A43" s="26"/>
      <c r="B43" s="26"/>
      <c r="C43" s="26"/>
      <c r="D43" s="26"/>
      <c r="E43" s="26"/>
      <c r="F43" s="26" t="s">
        <v>34</v>
      </c>
      <c r="G43" s="26"/>
      <c r="H43" s="26"/>
      <c r="I43" s="27">
        <v>900</v>
      </c>
      <c r="J43" s="28"/>
      <c r="K43" s="27">
        <v>850</v>
      </c>
      <c r="L43" s="28"/>
      <c r="M43" s="27">
        <v>1050</v>
      </c>
      <c r="N43" s="28"/>
      <c r="O43" s="27">
        <v>450</v>
      </c>
      <c r="P43" s="29"/>
      <c r="Q43" s="68">
        <v>900</v>
      </c>
      <c r="R43" s="29"/>
      <c r="S43" s="31"/>
    </row>
    <row r="44" spans="1:19" x14ac:dyDescent="0.35">
      <c r="A44" s="26"/>
      <c r="B44" s="26"/>
      <c r="C44" s="26"/>
      <c r="D44" s="26"/>
      <c r="E44" s="26"/>
      <c r="F44" s="26" t="s">
        <v>35</v>
      </c>
      <c r="G44" s="26"/>
      <c r="H44" s="26"/>
      <c r="I44" s="27">
        <v>0</v>
      </c>
      <c r="J44" s="28"/>
      <c r="K44" s="27">
        <v>0</v>
      </c>
      <c r="L44" s="28"/>
      <c r="M44" s="27"/>
      <c r="N44" s="28"/>
      <c r="O44" s="27"/>
      <c r="P44" s="29"/>
      <c r="Q44" s="30"/>
      <c r="R44" s="29"/>
      <c r="S44" s="31"/>
    </row>
    <row r="45" spans="1:19" x14ac:dyDescent="0.35">
      <c r="A45" s="26"/>
      <c r="B45" s="26"/>
      <c r="C45" s="26"/>
      <c r="D45" s="26"/>
      <c r="E45" s="26" t="s">
        <v>36</v>
      </c>
      <c r="F45" s="26"/>
      <c r="G45" s="26"/>
      <c r="H45" s="26"/>
      <c r="I45" s="27">
        <f t="shared" ref="I45:Q45" si="4">ROUND(SUM(I34:I44),5)</f>
        <v>17412.5</v>
      </c>
      <c r="J45" s="28">
        <f t="shared" si="4"/>
        <v>0</v>
      </c>
      <c r="K45" s="27">
        <f t="shared" si="4"/>
        <v>20283.060000000001</v>
      </c>
      <c r="L45" s="28">
        <f t="shared" si="4"/>
        <v>0</v>
      </c>
      <c r="M45" s="27">
        <f t="shared" si="4"/>
        <v>12906.41</v>
      </c>
      <c r="N45" s="28">
        <f t="shared" si="4"/>
        <v>0</v>
      </c>
      <c r="O45" s="27">
        <f t="shared" si="4"/>
        <v>10482.5</v>
      </c>
      <c r="P45" s="28">
        <f t="shared" si="4"/>
        <v>0</v>
      </c>
      <c r="Q45" s="27">
        <f t="shared" si="4"/>
        <v>11267.5</v>
      </c>
      <c r="R45" s="29"/>
      <c r="S45" s="31"/>
    </row>
    <row r="46" spans="1:19" x14ac:dyDescent="0.35">
      <c r="A46" s="26"/>
      <c r="B46" s="26"/>
      <c r="C46" s="26"/>
      <c r="D46" s="26"/>
      <c r="E46" s="26" t="s">
        <v>37</v>
      </c>
      <c r="F46" s="26"/>
      <c r="G46" s="26"/>
      <c r="H46" s="26"/>
      <c r="I46" s="27"/>
      <c r="J46" s="28"/>
      <c r="K46" s="27"/>
      <c r="L46" s="28"/>
      <c r="M46" s="27"/>
      <c r="N46" s="28"/>
      <c r="O46" s="27"/>
      <c r="P46" s="29"/>
      <c r="Q46" s="30"/>
      <c r="R46" s="29"/>
      <c r="S46" s="31"/>
    </row>
    <row r="47" spans="1:19" x14ac:dyDescent="0.35">
      <c r="A47" s="26"/>
      <c r="B47" s="26"/>
      <c r="C47" s="26"/>
      <c r="D47" s="26"/>
      <c r="E47" s="26"/>
      <c r="F47" s="26" t="s">
        <v>38</v>
      </c>
      <c r="G47" s="26"/>
      <c r="H47" s="26"/>
      <c r="I47" s="27">
        <v>3085</v>
      </c>
      <c r="J47" s="28"/>
      <c r="K47" s="27">
        <v>2280</v>
      </c>
      <c r="L47" s="28"/>
      <c r="M47" s="27">
        <v>1280</v>
      </c>
      <c r="N47" s="28"/>
      <c r="O47" s="27">
        <v>1500</v>
      </c>
      <c r="P47" s="29"/>
      <c r="Q47" s="68">
        <v>1500</v>
      </c>
      <c r="R47" s="29"/>
      <c r="S47" s="31"/>
    </row>
    <row r="48" spans="1:19" x14ac:dyDescent="0.35">
      <c r="A48" s="26"/>
      <c r="B48" s="26"/>
      <c r="C48" s="26"/>
      <c r="D48" s="26"/>
      <c r="E48" s="26"/>
      <c r="F48" s="26" t="s">
        <v>39</v>
      </c>
      <c r="G48" s="26"/>
      <c r="H48" s="26"/>
      <c r="I48" s="27">
        <v>5710.04</v>
      </c>
      <c r="J48" s="28"/>
      <c r="K48" s="27">
        <v>7793.05</v>
      </c>
      <c r="L48" s="28"/>
      <c r="M48" s="27">
        <v>6087.11</v>
      </c>
      <c r="N48" s="28"/>
      <c r="O48" s="27">
        <v>7000</v>
      </c>
      <c r="P48" s="29"/>
      <c r="Q48" s="68">
        <v>7000</v>
      </c>
      <c r="R48" s="29"/>
      <c r="S48" s="31"/>
    </row>
    <row r="49" spans="1:19" x14ac:dyDescent="0.35">
      <c r="A49" s="26"/>
      <c r="B49" s="26"/>
      <c r="C49" s="26"/>
      <c r="D49" s="26"/>
      <c r="E49" s="26"/>
      <c r="F49" s="26" t="s">
        <v>40</v>
      </c>
      <c r="G49" s="26"/>
      <c r="H49" s="26"/>
      <c r="I49" s="27">
        <v>20</v>
      </c>
      <c r="J49" s="28"/>
      <c r="K49" s="27">
        <v>0</v>
      </c>
      <c r="L49" s="28"/>
      <c r="M49" s="27">
        <v>0</v>
      </c>
      <c r="N49" s="28"/>
      <c r="O49" s="27"/>
      <c r="P49" s="29"/>
      <c r="Q49" s="68">
        <v>0</v>
      </c>
      <c r="R49" s="29"/>
      <c r="S49" s="31"/>
    </row>
    <row r="50" spans="1:19" x14ac:dyDescent="0.35">
      <c r="A50" s="26"/>
      <c r="B50" s="26"/>
      <c r="C50" s="26"/>
      <c r="D50" s="26"/>
      <c r="E50" s="26" t="s">
        <v>41</v>
      </c>
      <c r="F50" s="26"/>
      <c r="G50" s="26"/>
      <c r="H50" s="26"/>
      <c r="I50" s="27">
        <f t="shared" ref="I50" si="5">ROUND(SUM(I46:I49),5)</f>
        <v>8815.0400000000009</v>
      </c>
      <c r="J50" s="28">
        <f t="shared" ref="J50:Q50" si="6">ROUND(SUM(J46:J49),5)</f>
        <v>0</v>
      </c>
      <c r="K50" s="27">
        <f t="shared" si="6"/>
        <v>10073.049999999999</v>
      </c>
      <c r="L50" s="28">
        <f t="shared" si="6"/>
        <v>0</v>
      </c>
      <c r="M50" s="27">
        <f t="shared" si="6"/>
        <v>7367.11</v>
      </c>
      <c r="N50" s="28">
        <f t="shared" si="6"/>
        <v>0</v>
      </c>
      <c r="O50" s="27">
        <f t="shared" si="6"/>
        <v>8500</v>
      </c>
      <c r="P50" s="28">
        <f t="shared" si="6"/>
        <v>0</v>
      </c>
      <c r="Q50" s="27">
        <f t="shared" si="6"/>
        <v>8500</v>
      </c>
      <c r="R50" s="29"/>
      <c r="S50" s="31"/>
    </row>
    <row r="51" spans="1:19" x14ac:dyDescent="0.35">
      <c r="A51" s="26"/>
      <c r="B51" s="26"/>
      <c r="C51" s="26"/>
      <c r="D51" s="26"/>
      <c r="E51" s="26" t="s">
        <v>42</v>
      </c>
      <c r="F51" s="26"/>
      <c r="G51" s="26"/>
      <c r="H51" s="26"/>
      <c r="I51" s="27"/>
      <c r="J51" s="28"/>
      <c r="K51" s="27"/>
      <c r="L51" s="28"/>
      <c r="M51" s="27"/>
      <c r="N51" s="28"/>
      <c r="O51" s="27"/>
      <c r="P51" s="29"/>
      <c r="Q51" s="30"/>
      <c r="R51" s="29"/>
      <c r="S51" s="31"/>
    </row>
    <row r="52" spans="1:19" x14ac:dyDescent="0.35">
      <c r="A52" s="26"/>
      <c r="B52" s="26"/>
      <c r="C52" s="26"/>
      <c r="D52" s="26"/>
      <c r="E52" s="26"/>
      <c r="F52" s="26" t="s">
        <v>43</v>
      </c>
      <c r="G52" s="26"/>
      <c r="H52" s="26"/>
      <c r="I52" s="27">
        <v>179.3</v>
      </c>
      <c r="J52" s="28"/>
      <c r="K52" s="27">
        <v>18</v>
      </c>
      <c r="L52" s="28"/>
      <c r="M52" s="27">
        <v>4</v>
      </c>
      <c r="N52" s="28"/>
      <c r="O52" s="27">
        <v>0</v>
      </c>
      <c r="P52" s="29"/>
      <c r="Q52" s="68">
        <v>800</v>
      </c>
      <c r="R52" s="29"/>
      <c r="S52" s="31"/>
    </row>
    <row r="53" spans="1:19" x14ac:dyDescent="0.35">
      <c r="A53" s="26"/>
      <c r="B53" s="26"/>
      <c r="C53" s="26"/>
      <c r="D53" s="26"/>
      <c r="E53" s="26"/>
      <c r="F53" s="26" t="s">
        <v>44</v>
      </c>
      <c r="G53" s="26"/>
      <c r="H53" s="26"/>
      <c r="I53" s="27">
        <v>235</v>
      </c>
      <c r="J53" s="28"/>
      <c r="K53" s="27">
        <v>270</v>
      </c>
      <c r="L53" s="28"/>
      <c r="M53" s="27">
        <v>271.85000000000002</v>
      </c>
      <c r="N53" s="28"/>
      <c r="O53" s="27">
        <v>300</v>
      </c>
      <c r="P53" s="29"/>
      <c r="Q53" s="68">
        <v>300</v>
      </c>
      <c r="R53" s="29"/>
      <c r="S53" s="31"/>
    </row>
    <row r="54" spans="1:19" x14ac:dyDescent="0.35">
      <c r="A54" s="26"/>
      <c r="B54" s="26"/>
      <c r="C54" s="26"/>
      <c r="D54" s="26"/>
      <c r="E54" s="26"/>
      <c r="F54" s="26" t="s">
        <v>46</v>
      </c>
      <c r="G54" s="26"/>
      <c r="H54" s="26"/>
      <c r="I54" s="27">
        <v>0</v>
      </c>
      <c r="J54" s="28"/>
      <c r="K54" s="27">
        <v>0</v>
      </c>
      <c r="L54" s="28"/>
      <c r="M54" s="27">
        <v>0</v>
      </c>
      <c r="N54" s="28"/>
      <c r="O54" s="27">
        <v>500</v>
      </c>
      <c r="P54" s="29"/>
      <c r="Q54" s="68"/>
      <c r="R54" s="29"/>
      <c r="S54" s="31"/>
    </row>
    <row r="55" spans="1:19" x14ac:dyDescent="0.35">
      <c r="A55" s="26"/>
      <c r="B55" s="26"/>
      <c r="C55" s="26"/>
      <c r="D55" s="26"/>
      <c r="E55" s="26"/>
      <c r="F55" s="26" t="s">
        <v>431</v>
      </c>
      <c r="G55" s="26"/>
      <c r="H55" s="26"/>
      <c r="I55" s="27">
        <v>230</v>
      </c>
      <c r="J55" s="28"/>
      <c r="K55" s="27">
        <v>125</v>
      </c>
      <c r="L55" s="28"/>
      <c r="M55" s="27">
        <v>0</v>
      </c>
      <c r="N55" s="28"/>
      <c r="O55" s="27">
        <v>200</v>
      </c>
      <c r="P55" s="29"/>
      <c r="Q55" s="68">
        <v>200</v>
      </c>
      <c r="R55" s="29"/>
      <c r="S55" s="31"/>
    </row>
    <row r="56" spans="1:19" x14ac:dyDescent="0.35">
      <c r="A56" s="26"/>
      <c r="B56" s="26"/>
      <c r="C56" s="26"/>
      <c r="D56" s="26"/>
      <c r="E56" s="26" t="s">
        <v>48</v>
      </c>
      <c r="F56" s="26"/>
      <c r="G56" s="26"/>
      <c r="H56" s="26"/>
      <c r="I56" s="27">
        <f t="shared" ref="I56:Q56" si="7">ROUND(SUM(I51:I55),5)</f>
        <v>644.29999999999995</v>
      </c>
      <c r="J56" s="28">
        <f t="shared" si="7"/>
        <v>0</v>
      </c>
      <c r="K56" s="27">
        <f t="shared" si="7"/>
        <v>413</v>
      </c>
      <c r="L56" s="28">
        <f t="shared" si="7"/>
        <v>0</v>
      </c>
      <c r="M56" s="27">
        <f t="shared" si="7"/>
        <v>275.85000000000002</v>
      </c>
      <c r="N56" s="28">
        <f t="shared" si="7"/>
        <v>0</v>
      </c>
      <c r="O56" s="27">
        <f t="shared" si="7"/>
        <v>1000</v>
      </c>
      <c r="P56" s="28">
        <f t="shared" si="7"/>
        <v>0</v>
      </c>
      <c r="Q56" s="27">
        <f t="shared" si="7"/>
        <v>1300</v>
      </c>
      <c r="R56" s="29"/>
      <c r="S56" s="31"/>
    </row>
    <row r="57" spans="1:19" x14ac:dyDescent="0.35">
      <c r="A57" s="26"/>
      <c r="B57" s="26"/>
      <c r="C57" s="26"/>
      <c r="D57" s="26"/>
      <c r="E57" s="26" t="s">
        <v>49</v>
      </c>
      <c r="F57" s="26"/>
      <c r="G57" s="26"/>
      <c r="H57" s="26"/>
      <c r="I57" s="27"/>
      <c r="J57" s="28"/>
      <c r="K57" s="27"/>
      <c r="L57" s="28"/>
      <c r="M57" s="27"/>
      <c r="N57" s="28"/>
      <c r="O57" s="27"/>
      <c r="P57" s="29"/>
      <c r="Q57" s="30"/>
      <c r="R57" s="29"/>
      <c r="S57" s="31"/>
    </row>
    <row r="58" spans="1:19" x14ac:dyDescent="0.35">
      <c r="A58" s="26"/>
      <c r="B58" s="26"/>
      <c r="C58" s="26"/>
      <c r="D58" s="26"/>
      <c r="E58" s="26"/>
      <c r="F58" s="26" t="s">
        <v>50</v>
      </c>
      <c r="G58" s="26"/>
      <c r="H58" s="26"/>
      <c r="I58" s="27">
        <v>3108.15</v>
      </c>
      <c r="J58" s="28"/>
      <c r="K58" s="27">
        <v>6000.23</v>
      </c>
      <c r="L58" s="28"/>
      <c r="M58" s="27">
        <v>0</v>
      </c>
      <c r="N58" s="28"/>
      <c r="O58" s="27">
        <v>4000</v>
      </c>
      <c r="P58" s="29"/>
      <c r="Q58" s="68">
        <v>4000</v>
      </c>
      <c r="R58" s="29"/>
      <c r="S58" s="31"/>
    </row>
    <row r="59" spans="1:19" x14ac:dyDescent="0.35">
      <c r="A59" s="26"/>
      <c r="B59" s="26"/>
      <c r="C59" s="26"/>
      <c r="D59" s="26"/>
      <c r="E59" s="26" t="s">
        <v>51</v>
      </c>
      <c r="F59" s="26"/>
      <c r="G59" s="26"/>
      <c r="H59" s="26"/>
      <c r="I59" s="27">
        <f t="shared" ref="I59" si="8">ROUND(SUM(I57:I58),5)</f>
        <v>3108.15</v>
      </c>
      <c r="J59" s="28">
        <f t="shared" ref="J59:Q59" si="9">ROUND(SUM(J57:J58),5)</f>
        <v>0</v>
      </c>
      <c r="K59" s="27">
        <f t="shared" si="9"/>
        <v>6000.23</v>
      </c>
      <c r="L59" s="28">
        <f t="shared" si="9"/>
        <v>0</v>
      </c>
      <c r="M59" s="27">
        <f t="shared" si="9"/>
        <v>0</v>
      </c>
      <c r="N59" s="28">
        <f t="shared" si="9"/>
        <v>0</v>
      </c>
      <c r="O59" s="27">
        <f t="shared" si="9"/>
        <v>4000</v>
      </c>
      <c r="P59" s="28">
        <f t="shared" si="9"/>
        <v>0</v>
      </c>
      <c r="Q59" s="27">
        <f t="shared" si="9"/>
        <v>4000</v>
      </c>
      <c r="R59" s="29"/>
      <c r="S59" s="31"/>
    </row>
    <row r="60" spans="1:19" x14ac:dyDescent="0.35">
      <c r="A60" s="26"/>
      <c r="B60" s="26"/>
      <c r="C60" s="26"/>
      <c r="D60" s="26"/>
      <c r="E60" s="26" t="s">
        <v>52</v>
      </c>
      <c r="F60" s="26"/>
      <c r="G60" s="26"/>
      <c r="H60" s="26"/>
      <c r="I60" s="27"/>
      <c r="J60" s="28"/>
      <c r="K60" s="27"/>
      <c r="L60" s="28"/>
      <c r="M60" s="27"/>
      <c r="N60" s="28"/>
      <c r="O60" s="27"/>
      <c r="P60" s="29"/>
      <c r="Q60" s="30"/>
      <c r="R60" s="29"/>
      <c r="S60" s="31"/>
    </row>
    <row r="61" spans="1:19" x14ac:dyDescent="0.35">
      <c r="A61" s="26"/>
      <c r="B61" s="26"/>
      <c r="C61" s="26"/>
      <c r="D61" s="26"/>
      <c r="E61" s="26"/>
      <c r="F61" s="26" t="s">
        <v>53</v>
      </c>
      <c r="G61" s="26"/>
      <c r="H61" s="26"/>
      <c r="I61" s="27"/>
      <c r="J61" s="28"/>
      <c r="K61" s="27"/>
      <c r="L61" s="28"/>
      <c r="M61" s="27"/>
      <c r="N61" s="28"/>
      <c r="O61" s="27"/>
      <c r="P61" s="29"/>
      <c r="Q61" s="30"/>
      <c r="R61" s="29"/>
      <c r="S61" s="31"/>
    </row>
    <row r="62" spans="1:19" x14ac:dyDescent="0.35">
      <c r="A62" s="26"/>
      <c r="B62" s="26"/>
      <c r="C62" s="26"/>
      <c r="D62" s="26"/>
      <c r="E62" s="26"/>
      <c r="F62" s="26"/>
      <c r="G62" s="26" t="s">
        <v>54</v>
      </c>
      <c r="H62" s="26"/>
      <c r="I62" s="27">
        <v>5200.72</v>
      </c>
      <c r="J62" s="28"/>
      <c r="K62" s="27">
        <v>19929.39</v>
      </c>
      <c r="L62" s="28"/>
      <c r="M62" s="27">
        <v>26695.05</v>
      </c>
      <c r="N62" s="28"/>
      <c r="O62" s="27">
        <v>3000</v>
      </c>
      <c r="P62" s="29"/>
      <c r="Q62" s="30">
        <v>25000</v>
      </c>
      <c r="R62" s="29"/>
      <c r="S62" s="31"/>
    </row>
    <row r="63" spans="1:19" x14ac:dyDescent="0.35">
      <c r="A63" s="26"/>
      <c r="B63" s="26"/>
      <c r="C63" s="26"/>
      <c r="D63" s="26"/>
      <c r="E63" s="26"/>
      <c r="F63" s="26"/>
      <c r="G63" s="26" t="s">
        <v>429</v>
      </c>
      <c r="H63" s="26"/>
      <c r="I63" s="27">
        <v>1719.42</v>
      </c>
      <c r="J63" s="28"/>
      <c r="K63" s="27">
        <v>602.95000000000005</v>
      </c>
      <c r="L63" s="28"/>
      <c r="M63" s="27">
        <v>396.29</v>
      </c>
      <c r="N63" s="28"/>
      <c r="O63" s="27">
        <v>400</v>
      </c>
      <c r="P63" s="29"/>
      <c r="Q63" s="68">
        <v>600</v>
      </c>
      <c r="R63" s="29"/>
      <c r="S63" s="31"/>
    </row>
    <row r="64" spans="1:19" x14ac:dyDescent="0.35">
      <c r="A64" s="26"/>
      <c r="B64" s="26"/>
      <c r="C64" s="26"/>
      <c r="D64" s="26"/>
      <c r="E64" s="26"/>
      <c r="F64" s="26"/>
      <c r="G64" s="26" t="s">
        <v>56</v>
      </c>
      <c r="H64" s="26"/>
      <c r="I64" s="27">
        <v>2773.36</v>
      </c>
      <c r="J64" s="28"/>
      <c r="K64" s="27">
        <v>4591.2700000000004</v>
      </c>
      <c r="L64" s="28"/>
      <c r="M64" s="27">
        <v>3960.39</v>
      </c>
      <c r="N64" s="28"/>
      <c r="O64" s="27">
        <v>200</v>
      </c>
      <c r="P64" s="29"/>
      <c r="Q64" s="68">
        <v>4000</v>
      </c>
      <c r="R64" s="29"/>
      <c r="S64" s="31"/>
    </row>
    <row r="65" spans="1:19" x14ac:dyDescent="0.35">
      <c r="A65" s="26"/>
      <c r="B65" s="26"/>
      <c r="C65" s="26"/>
      <c r="D65" s="26"/>
      <c r="E65" s="26"/>
      <c r="F65" s="26"/>
      <c r="G65" s="26" t="s">
        <v>57</v>
      </c>
      <c r="H65" s="26"/>
      <c r="I65" s="27">
        <v>0.09</v>
      </c>
      <c r="J65" s="28"/>
      <c r="K65" s="27">
        <v>0.22</v>
      </c>
      <c r="L65" s="28"/>
      <c r="M65" s="27">
        <v>0</v>
      </c>
      <c r="N65" s="28"/>
      <c r="O65" s="27"/>
      <c r="P65" s="29"/>
      <c r="Q65" s="30"/>
      <c r="R65" s="29"/>
      <c r="S65" s="31"/>
    </row>
    <row r="66" spans="1:19" x14ac:dyDescent="0.35">
      <c r="A66" s="26"/>
      <c r="B66" s="26"/>
      <c r="C66" s="26"/>
      <c r="D66" s="26"/>
      <c r="E66" s="26"/>
      <c r="F66" s="26" t="s">
        <v>58</v>
      </c>
      <c r="G66" s="26"/>
      <c r="H66" s="26"/>
      <c r="I66" s="27">
        <f t="shared" ref="I66:Q66" si="10">ROUND(SUM(I61:I65),5)</f>
        <v>9693.59</v>
      </c>
      <c r="J66" s="28">
        <f t="shared" si="10"/>
        <v>0</v>
      </c>
      <c r="K66" s="27">
        <f t="shared" si="10"/>
        <v>25123.83</v>
      </c>
      <c r="L66" s="28">
        <f t="shared" si="10"/>
        <v>0</v>
      </c>
      <c r="M66" s="27">
        <f t="shared" si="10"/>
        <v>31051.73</v>
      </c>
      <c r="N66" s="28">
        <f t="shared" si="10"/>
        <v>0</v>
      </c>
      <c r="O66" s="27">
        <f t="shared" si="10"/>
        <v>3600</v>
      </c>
      <c r="P66" s="28">
        <f t="shared" si="10"/>
        <v>0</v>
      </c>
      <c r="Q66" s="27">
        <f t="shared" si="10"/>
        <v>29600</v>
      </c>
      <c r="R66" s="29"/>
      <c r="S66" s="31"/>
    </row>
    <row r="67" spans="1:19" x14ac:dyDescent="0.35">
      <c r="A67" s="26"/>
      <c r="B67" s="26"/>
      <c r="C67" s="26"/>
      <c r="D67" s="26"/>
      <c r="E67" s="26"/>
      <c r="F67" s="26" t="s">
        <v>59</v>
      </c>
      <c r="G67" s="26"/>
      <c r="H67" s="26"/>
      <c r="I67" s="27">
        <v>7563.5</v>
      </c>
      <c r="J67" s="28"/>
      <c r="K67" s="27">
        <v>4542.5</v>
      </c>
      <c r="L67" s="28"/>
      <c r="M67" s="27">
        <v>3440</v>
      </c>
      <c r="N67" s="28"/>
      <c r="O67" s="27">
        <v>5000</v>
      </c>
      <c r="P67" s="29"/>
      <c r="Q67" s="68">
        <v>4000</v>
      </c>
      <c r="R67" s="29"/>
      <c r="S67" s="31"/>
    </row>
    <row r="68" spans="1:19" x14ac:dyDescent="0.35">
      <c r="A68" s="26"/>
      <c r="B68" s="26"/>
      <c r="C68" s="26"/>
      <c r="D68" s="26"/>
      <c r="E68" s="26"/>
      <c r="F68" s="26" t="s">
        <v>60</v>
      </c>
      <c r="G68" s="26"/>
      <c r="H68" s="26"/>
      <c r="I68" s="27">
        <v>75150</v>
      </c>
      <c r="J68" s="28"/>
      <c r="K68" s="27">
        <v>27.4</v>
      </c>
      <c r="L68" s="28"/>
      <c r="M68" s="27">
        <v>750</v>
      </c>
      <c r="N68" s="28"/>
      <c r="O68" s="27"/>
      <c r="P68" s="29"/>
      <c r="Q68" s="30"/>
      <c r="R68" s="29"/>
      <c r="S68" s="31"/>
    </row>
    <row r="69" spans="1:19" x14ac:dyDescent="0.35">
      <c r="A69" s="26"/>
      <c r="B69" s="26"/>
      <c r="C69" s="26"/>
      <c r="D69" s="26"/>
      <c r="E69" s="26"/>
      <c r="F69" s="26" t="s">
        <v>61</v>
      </c>
      <c r="G69" s="26"/>
      <c r="H69" s="26"/>
      <c r="I69" s="27">
        <v>0</v>
      </c>
      <c r="J69" s="28"/>
      <c r="K69" s="27">
        <v>0</v>
      </c>
      <c r="L69" s="28"/>
      <c r="M69" s="27"/>
      <c r="N69" s="28"/>
      <c r="O69" s="27">
        <v>0</v>
      </c>
      <c r="P69" s="29"/>
      <c r="Q69" s="68"/>
      <c r="R69" s="29"/>
      <c r="S69" s="31"/>
    </row>
    <row r="70" spans="1:19" x14ac:dyDescent="0.35">
      <c r="A70" s="26"/>
      <c r="B70" s="26"/>
      <c r="C70" s="26"/>
      <c r="D70" s="26"/>
      <c r="E70" s="26"/>
      <c r="F70" s="26" t="s">
        <v>425</v>
      </c>
      <c r="G70" s="26"/>
      <c r="H70" s="26"/>
      <c r="I70" s="27"/>
      <c r="J70" s="28"/>
      <c r="K70" s="27"/>
      <c r="L70" s="28"/>
      <c r="M70" s="27">
        <v>22500</v>
      </c>
      <c r="N70" s="28"/>
      <c r="O70" s="27">
        <v>22500</v>
      </c>
      <c r="P70" s="29"/>
      <c r="Q70" s="68">
        <v>0</v>
      </c>
      <c r="R70" s="29"/>
      <c r="S70" s="31"/>
    </row>
    <row r="71" spans="1:19" x14ac:dyDescent="0.35">
      <c r="A71" s="26"/>
      <c r="B71" s="26"/>
      <c r="C71" s="26"/>
      <c r="D71" s="26"/>
      <c r="E71" s="26"/>
      <c r="F71" s="26" t="s">
        <v>62</v>
      </c>
      <c r="G71" s="26"/>
      <c r="H71" s="26"/>
      <c r="I71" s="27">
        <v>6100</v>
      </c>
      <c r="J71" s="28"/>
      <c r="K71" s="27">
        <v>4550</v>
      </c>
      <c r="L71" s="28"/>
      <c r="M71" s="27">
        <v>5500</v>
      </c>
      <c r="N71" s="28"/>
      <c r="O71" s="27">
        <v>5400</v>
      </c>
      <c r="P71" s="29"/>
      <c r="Q71" s="68">
        <v>5400</v>
      </c>
      <c r="R71" s="29"/>
      <c r="S71" s="31"/>
    </row>
    <row r="72" spans="1:19" x14ac:dyDescent="0.35">
      <c r="A72" s="26"/>
      <c r="B72" s="26"/>
      <c r="C72" s="26"/>
      <c r="D72" s="26"/>
      <c r="E72" s="26"/>
      <c r="F72" s="26" t="s">
        <v>63</v>
      </c>
      <c r="G72" s="26"/>
      <c r="H72" s="26"/>
      <c r="I72" s="27">
        <v>9658.56</v>
      </c>
      <c r="J72" s="28"/>
      <c r="K72" s="27">
        <v>0</v>
      </c>
      <c r="L72" s="28"/>
      <c r="M72" s="27">
        <v>23809.82</v>
      </c>
      <c r="N72" s="28"/>
      <c r="O72" s="27"/>
      <c r="P72" s="29"/>
      <c r="Q72" s="68"/>
      <c r="R72" s="29"/>
      <c r="S72" s="31"/>
    </row>
    <row r="73" spans="1:19" x14ac:dyDescent="0.35">
      <c r="A73" s="26"/>
      <c r="B73" s="26"/>
      <c r="C73" s="26"/>
      <c r="D73" s="26"/>
      <c r="E73" s="26"/>
      <c r="F73" s="26" t="s">
        <v>64</v>
      </c>
      <c r="G73" s="26"/>
      <c r="H73" s="26"/>
      <c r="I73" s="27">
        <v>2342</v>
      </c>
      <c r="J73" s="28"/>
      <c r="K73" s="27">
        <v>38059.94</v>
      </c>
      <c r="L73" s="28"/>
      <c r="M73" s="27">
        <v>2342</v>
      </c>
      <c r="N73" s="28"/>
      <c r="O73" s="27"/>
      <c r="P73" s="29"/>
      <c r="Q73" s="68"/>
      <c r="R73" s="29"/>
      <c r="S73" s="31"/>
    </row>
    <row r="74" spans="1:19" x14ac:dyDescent="0.35">
      <c r="A74" s="26"/>
      <c r="B74" s="26"/>
      <c r="C74" s="26"/>
      <c r="D74" s="26"/>
      <c r="E74" s="26"/>
      <c r="F74" s="26" t="s">
        <v>65</v>
      </c>
      <c r="G74" s="26"/>
      <c r="H74" s="26"/>
      <c r="I74" s="27"/>
      <c r="J74" s="28"/>
      <c r="K74" s="27"/>
      <c r="L74" s="28"/>
      <c r="M74" s="27"/>
      <c r="N74" s="28"/>
      <c r="O74" s="27"/>
      <c r="P74" s="29"/>
      <c r="Q74" s="30"/>
      <c r="R74" s="29"/>
      <c r="S74" s="31"/>
    </row>
    <row r="75" spans="1:19" x14ac:dyDescent="0.35">
      <c r="A75" s="26"/>
      <c r="B75" s="26"/>
      <c r="C75" s="26"/>
      <c r="D75" s="26"/>
      <c r="E75" s="26"/>
      <c r="F75" s="26"/>
      <c r="G75" s="26" t="s">
        <v>66</v>
      </c>
      <c r="H75" s="26"/>
      <c r="I75" s="27">
        <v>120</v>
      </c>
      <c r="J75" s="28"/>
      <c r="K75" s="27">
        <v>6500</v>
      </c>
      <c r="L75" s="28"/>
      <c r="M75" s="27">
        <v>6700</v>
      </c>
      <c r="N75" s="28"/>
      <c r="O75" s="27">
        <v>3000</v>
      </c>
      <c r="P75" s="29"/>
      <c r="Q75" s="68">
        <v>4000</v>
      </c>
      <c r="R75" s="29"/>
      <c r="S75" s="31"/>
    </row>
    <row r="76" spans="1:19" x14ac:dyDescent="0.35">
      <c r="A76" s="26"/>
      <c r="B76" s="26"/>
      <c r="C76" s="26"/>
      <c r="D76" s="26"/>
      <c r="E76" s="26"/>
      <c r="F76" s="26"/>
      <c r="G76" s="26" t="s">
        <v>67</v>
      </c>
      <c r="H76" s="26"/>
      <c r="I76" s="27">
        <v>3250</v>
      </c>
      <c r="J76" s="28"/>
      <c r="K76" s="27">
        <v>250</v>
      </c>
      <c r="L76" s="28"/>
      <c r="M76" s="27">
        <v>0</v>
      </c>
      <c r="N76" s="28"/>
      <c r="O76" s="27"/>
      <c r="P76" s="29"/>
      <c r="Q76" s="68"/>
      <c r="R76" s="29"/>
      <c r="S76" s="31"/>
    </row>
    <row r="77" spans="1:19" x14ac:dyDescent="0.35">
      <c r="A77" s="26"/>
      <c r="B77" s="26"/>
      <c r="C77" s="26"/>
      <c r="D77" s="26"/>
      <c r="E77" s="26"/>
      <c r="F77" s="26"/>
      <c r="G77" s="26" t="s">
        <v>68</v>
      </c>
      <c r="H77" s="26"/>
      <c r="I77" s="27">
        <v>0</v>
      </c>
      <c r="J77" s="28"/>
      <c r="K77" s="27">
        <v>0</v>
      </c>
      <c r="L77" s="28"/>
      <c r="M77" s="27">
        <v>915.64</v>
      </c>
      <c r="N77" s="28"/>
      <c r="O77" s="27"/>
      <c r="P77" s="29"/>
      <c r="Q77" s="68">
        <v>0</v>
      </c>
      <c r="R77" s="29"/>
      <c r="S77" s="31"/>
    </row>
    <row r="78" spans="1:19" x14ac:dyDescent="0.35">
      <c r="A78" s="26"/>
      <c r="B78" s="26"/>
      <c r="C78" s="26"/>
      <c r="D78" s="26"/>
      <c r="E78" s="26"/>
      <c r="F78" s="26"/>
      <c r="G78" s="26" t="s">
        <v>69</v>
      </c>
      <c r="H78" s="26"/>
      <c r="I78" s="27">
        <v>810</v>
      </c>
      <c r="J78" s="28"/>
      <c r="K78" s="27">
        <v>300</v>
      </c>
      <c r="L78" s="28"/>
      <c r="M78" s="27">
        <v>600</v>
      </c>
      <c r="N78" s="28"/>
      <c r="O78" s="27">
        <v>0</v>
      </c>
      <c r="P78" s="29"/>
      <c r="Q78" s="68"/>
      <c r="R78" s="29"/>
      <c r="S78" s="31"/>
    </row>
    <row r="79" spans="1:19" x14ac:dyDescent="0.35">
      <c r="A79" s="26"/>
      <c r="B79" s="26"/>
      <c r="C79" s="26"/>
      <c r="D79" s="26"/>
      <c r="E79" s="26"/>
      <c r="F79" s="26"/>
      <c r="G79" s="26" t="s">
        <v>378</v>
      </c>
      <c r="H79" s="26"/>
      <c r="I79" s="27"/>
      <c r="J79" s="28"/>
      <c r="K79" s="27">
        <v>0</v>
      </c>
      <c r="L79" s="28"/>
      <c r="M79" s="27">
        <v>0</v>
      </c>
      <c r="N79" s="28"/>
      <c r="O79" s="27">
        <v>1120</v>
      </c>
      <c r="P79" s="29"/>
      <c r="Q79" s="68"/>
      <c r="R79" s="29"/>
      <c r="S79" s="31"/>
    </row>
    <row r="80" spans="1:19" x14ac:dyDescent="0.35">
      <c r="A80" s="26"/>
      <c r="B80" s="26"/>
      <c r="C80" s="26"/>
      <c r="D80" s="26"/>
      <c r="E80" s="26"/>
      <c r="F80" s="26"/>
      <c r="G80" s="26" t="s">
        <v>70</v>
      </c>
      <c r="H80" s="26"/>
      <c r="I80" s="27">
        <v>0</v>
      </c>
      <c r="J80" s="28"/>
      <c r="K80" s="27">
        <v>0</v>
      </c>
      <c r="L80" s="28"/>
      <c r="M80" s="27"/>
      <c r="N80" s="28"/>
      <c r="O80" s="27"/>
      <c r="P80" s="29"/>
      <c r="Q80" s="68"/>
      <c r="R80" s="29"/>
      <c r="S80" s="31"/>
    </row>
    <row r="81" spans="1:19" x14ac:dyDescent="0.35">
      <c r="A81" s="26"/>
      <c r="B81" s="26"/>
      <c r="C81" s="26"/>
      <c r="D81" s="26"/>
      <c r="E81" s="26"/>
      <c r="F81" s="26" t="s">
        <v>71</v>
      </c>
      <c r="G81" s="26"/>
      <c r="H81" s="26"/>
      <c r="I81" s="27">
        <f t="shared" ref="I81:Q81" si="11">ROUND(SUM(I74:I80),5)</f>
        <v>4180</v>
      </c>
      <c r="J81" s="28">
        <f t="shared" ref="J81:P81" si="12">ROUND(SUM(J74:J80),5)</f>
        <v>0</v>
      </c>
      <c r="K81" s="27">
        <f t="shared" si="11"/>
        <v>7050</v>
      </c>
      <c r="L81" s="28">
        <f t="shared" si="12"/>
        <v>0</v>
      </c>
      <c r="M81" s="27">
        <f t="shared" si="11"/>
        <v>8215.64</v>
      </c>
      <c r="N81" s="28">
        <f t="shared" si="12"/>
        <v>0</v>
      </c>
      <c r="O81" s="27">
        <f t="shared" si="11"/>
        <v>4120</v>
      </c>
      <c r="P81" s="28">
        <f t="shared" si="12"/>
        <v>0</v>
      </c>
      <c r="Q81" s="27">
        <f t="shared" si="11"/>
        <v>4000</v>
      </c>
      <c r="R81" s="29"/>
      <c r="S81" s="31"/>
    </row>
    <row r="82" spans="1:19" x14ac:dyDescent="0.35">
      <c r="A82" s="26"/>
      <c r="B82" s="26"/>
      <c r="C82" s="26"/>
      <c r="D82" s="26"/>
      <c r="E82" s="26"/>
      <c r="F82" s="26" t="s">
        <v>72</v>
      </c>
      <c r="G82" s="26"/>
      <c r="H82" s="26"/>
      <c r="I82" s="27"/>
      <c r="J82" s="28"/>
      <c r="K82" s="27"/>
      <c r="L82" s="28"/>
      <c r="M82" s="27"/>
      <c r="N82" s="28"/>
      <c r="O82" s="27"/>
      <c r="P82" s="29"/>
      <c r="Q82" s="30"/>
      <c r="R82" s="29"/>
      <c r="S82" s="31"/>
    </row>
    <row r="83" spans="1:19" x14ac:dyDescent="0.35">
      <c r="A83" s="26"/>
      <c r="B83" s="26"/>
      <c r="C83" s="26"/>
      <c r="D83" s="26"/>
      <c r="E83" s="26"/>
      <c r="F83" s="26"/>
      <c r="G83" s="26" t="s">
        <v>435</v>
      </c>
      <c r="H83" s="26"/>
      <c r="I83" s="27"/>
      <c r="J83" s="28"/>
      <c r="K83" s="27"/>
      <c r="L83" s="28"/>
      <c r="M83" s="27">
        <v>407.2</v>
      </c>
      <c r="N83" s="28"/>
      <c r="O83" s="27">
        <v>1000</v>
      </c>
      <c r="P83" s="29"/>
      <c r="Q83" s="68">
        <v>0</v>
      </c>
      <c r="R83" s="29"/>
      <c r="S83" s="31"/>
    </row>
    <row r="84" spans="1:19" x14ac:dyDescent="0.35">
      <c r="A84" s="26"/>
      <c r="B84" s="26"/>
      <c r="C84" s="26"/>
      <c r="D84" s="26"/>
      <c r="E84" s="26"/>
      <c r="F84" s="26"/>
      <c r="G84" s="26" t="s">
        <v>73</v>
      </c>
      <c r="H84" s="26"/>
      <c r="I84" s="27">
        <v>3025</v>
      </c>
      <c r="J84" s="28"/>
      <c r="K84" s="27">
        <v>2265</v>
      </c>
      <c r="L84" s="28" t="s">
        <v>418</v>
      </c>
      <c r="M84" s="27">
        <v>2406</v>
      </c>
      <c r="N84" s="28"/>
      <c r="O84" s="27">
        <v>3000</v>
      </c>
      <c r="P84" s="29"/>
      <c r="Q84" s="68">
        <v>2400</v>
      </c>
      <c r="R84" s="29"/>
      <c r="S84" s="31"/>
    </row>
    <row r="85" spans="1:19" x14ac:dyDescent="0.35">
      <c r="A85" s="26"/>
      <c r="B85" s="26"/>
      <c r="C85" s="26"/>
      <c r="D85" s="26"/>
      <c r="E85" s="26"/>
      <c r="F85" s="26" t="s">
        <v>74</v>
      </c>
      <c r="G85" s="26"/>
      <c r="H85" s="26"/>
      <c r="I85" s="27">
        <f t="shared" ref="I85" si="13">ROUND(SUM(I82:I84),5)</f>
        <v>3025</v>
      </c>
      <c r="J85" s="28">
        <f t="shared" ref="J85:Q85" si="14">ROUND(SUM(J82:J84),5)</f>
        <v>0</v>
      </c>
      <c r="K85" s="27">
        <f t="shared" si="14"/>
        <v>2265</v>
      </c>
      <c r="L85" s="28">
        <f t="shared" si="14"/>
        <v>0</v>
      </c>
      <c r="M85" s="27">
        <f t="shared" si="14"/>
        <v>2813.2</v>
      </c>
      <c r="N85" s="28">
        <f t="shared" si="14"/>
        <v>0</v>
      </c>
      <c r="O85" s="27">
        <f t="shared" si="14"/>
        <v>4000</v>
      </c>
      <c r="P85" s="28">
        <f t="shared" si="14"/>
        <v>0</v>
      </c>
      <c r="Q85" s="27">
        <f t="shared" si="14"/>
        <v>2400</v>
      </c>
      <c r="R85" s="29"/>
      <c r="S85" s="31"/>
    </row>
    <row r="86" spans="1:19" x14ac:dyDescent="0.35">
      <c r="A86" s="26"/>
      <c r="B86" s="26"/>
      <c r="C86" s="26"/>
      <c r="D86" s="26"/>
      <c r="E86" s="26"/>
      <c r="F86" s="26" t="s">
        <v>75</v>
      </c>
      <c r="G86" s="26"/>
      <c r="H86" s="26"/>
      <c r="I86" s="27">
        <v>75</v>
      </c>
      <c r="J86" s="28"/>
      <c r="K86" s="27">
        <v>0</v>
      </c>
      <c r="L86" s="28"/>
      <c r="M86" s="27">
        <v>-15.02</v>
      </c>
      <c r="N86" s="28"/>
      <c r="O86" s="27"/>
      <c r="P86" s="29"/>
      <c r="Q86" s="68"/>
      <c r="R86" s="29"/>
      <c r="S86" s="31"/>
    </row>
    <row r="87" spans="1:19" x14ac:dyDescent="0.35">
      <c r="A87" s="26"/>
      <c r="B87" s="26"/>
      <c r="C87" s="26"/>
      <c r="D87" s="26"/>
      <c r="E87" s="26" t="s">
        <v>76</v>
      </c>
      <c r="F87" s="26"/>
      <c r="G87" s="26"/>
      <c r="H87" s="26"/>
      <c r="I87" s="27">
        <f t="shared" ref="I87:Q87" si="15">ROUND(I60+SUM(I66:I73)+I81+SUM(I85:I86),5)</f>
        <v>117787.65</v>
      </c>
      <c r="J87" s="28">
        <f t="shared" si="15"/>
        <v>0</v>
      </c>
      <c r="K87" s="27">
        <f t="shared" si="15"/>
        <v>81618.67</v>
      </c>
      <c r="L87" s="28">
        <f t="shared" si="15"/>
        <v>0</v>
      </c>
      <c r="M87" s="27">
        <f t="shared" si="15"/>
        <v>100407.37</v>
      </c>
      <c r="N87" s="28">
        <f t="shared" si="15"/>
        <v>0</v>
      </c>
      <c r="O87" s="27">
        <f t="shared" si="15"/>
        <v>44620</v>
      </c>
      <c r="P87" s="28">
        <f t="shared" si="15"/>
        <v>0</v>
      </c>
      <c r="Q87" s="27">
        <f t="shared" si="15"/>
        <v>45400</v>
      </c>
      <c r="R87" s="29"/>
      <c r="S87" s="31"/>
    </row>
    <row r="88" spans="1:19" x14ac:dyDescent="0.35">
      <c r="A88" s="26"/>
      <c r="B88" s="26"/>
      <c r="C88" s="26"/>
      <c r="D88" s="26"/>
      <c r="E88" s="26" t="s">
        <v>77</v>
      </c>
      <c r="F88" s="26"/>
      <c r="G88" s="26"/>
      <c r="H88" s="26"/>
      <c r="I88" s="27"/>
      <c r="J88" s="28"/>
      <c r="K88" s="27"/>
      <c r="L88" s="28"/>
      <c r="M88" s="27"/>
      <c r="N88" s="28"/>
      <c r="O88" s="27"/>
      <c r="P88" s="29"/>
      <c r="Q88" s="30"/>
      <c r="R88" s="29"/>
      <c r="S88" s="31"/>
    </row>
    <row r="89" spans="1:19" x14ac:dyDescent="0.35">
      <c r="A89" s="26"/>
      <c r="B89" s="26"/>
      <c r="C89" s="26"/>
      <c r="D89" s="26"/>
      <c r="E89" s="26"/>
      <c r="F89" s="26" t="s">
        <v>78</v>
      </c>
      <c r="G89" s="26"/>
      <c r="H89" s="26"/>
      <c r="I89" s="27">
        <v>86537.51</v>
      </c>
      <c r="J89" s="28"/>
      <c r="K89" s="27">
        <v>0</v>
      </c>
      <c r="L89" s="28"/>
      <c r="M89" s="27">
        <v>0</v>
      </c>
      <c r="N89" s="28"/>
      <c r="O89" s="27">
        <v>24098.81</v>
      </c>
      <c r="P89" s="29"/>
      <c r="Q89" s="67">
        <v>0</v>
      </c>
      <c r="R89" s="29"/>
      <c r="S89" s="31"/>
    </row>
    <row r="90" spans="1:19" x14ac:dyDescent="0.35">
      <c r="A90" s="26"/>
      <c r="B90" s="26"/>
      <c r="C90" s="26"/>
      <c r="D90" s="26"/>
      <c r="E90" s="26"/>
      <c r="F90" s="26" t="s">
        <v>380</v>
      </c>
      <c r="G90" s="26"/>
      <c r="H90" s="26"/>
      <c r="I90" s="27"/>
      <c r="J90" s="28"/>
      <c r="K90" s="27">
        <v>4717.1099999999997</v>
      </c>
      <c r="L90" s="28"/>
      <c r="M90" s="27">
        <v>0</v>
      </c>
      <c r="N90" s="28"/>
      <c r="O90" s="27">
        <v>17364</v>
      </c>
      <c r="P90" s="29"/>
      <c r="Q90" s="67">
        <v>96738.94</v>
      </c>
      <c r="R90" s="29"/>
      <c r="S90" s="31"/>
    </row>
    <row r="91" spans="1:19" x14ac:dyDescent="0.35">
      <c r="A91" s="26"/>
      <c r="B91" s="26"/>
      <c r="C91" s="26"/>
      <c r="D91" s="26"/>
      <c r="E91" s="26"/>
      <c r="F91" s="26" t="s">
        <v>79</v>
      </c>
      <c r="G91" s="26"/>
      <c r="H91" s="26"/>
      <c r="I91" s="27">
        <v>30765.39</v>
      </c>
      <c r="J91" s="28"/>
      <c r="K91" s="27">
        <v>15973.2</v>
      </c>
      <c r="L91" s="28"/>
      <c r="M91" s="27">
        <v>600.01</v>
      </c>
      <c r="N91" s="28"/>
      <c r="O91" s="27">
        <v>28040.880000000001</v>
      </c>
      <c r="P91" s="29"/>
      <c r="Q91" s="71"/>
      <c r="R91" s="29"/>
      <c r="S91" s="31"/>
    </row>
    <row r="92" spans="1:19" x14ac:dyDescent="0.35">
      <c r="A92" s="26"/>
      <c r="B92" s="26"/>
      <c r="C92" s="26"/>
      <c r="D92" s="26"/>
      <c r="E92" s="26"/>
      <c r="F92" s="26" t="s">
        <v>80</v>
      </c>
      <c r="G92" s="26"/>
      <c r="H92" s="26"/>
      <c r="I92" s="27">
        <v>51442.84</v>
      </c>
      <c r="J92" s="28"/>
      <c r="K92" s="27">
        <v>0</v>
      </c>
      <c r="L92" s="28"/>
      <c r="M92" s="27">
        <v>128367.84</v>
      </c>
      <c r="N92" s="28"/>
      <c r="O92" s="27">
        <v>241556.67</v>
      </c>
      <c r="P92" s="29"/>
      <c r="Q92" s="71">
        <v>108103.82</v>
      </c>
      <c r="R92" s="29"/>
      <c r="S92" s="31"/>
    </row>
    <row r="93" spans="1:19" x14ac:dyDescent="0.35">
      <c r="A93" s="26"/>
      <c r="B93" s="26"/>
      <c r="C93" s="26"/>
      <c r="D93" s="26"/>
      <c r="E93" s="26"/>
      <c r="F93" s="26" t="s">
        <v>81</v>
      </c>
      <c r="G93" s="26"/>
      <c r="H93" s="26"/>
      <c r="I93" s="27">
        <v>0</v>
      </c>
      <c r="J93" s="28"/>
      <c r="K93" s="27">
        <v>0</v>
      </c>
      <c r="L93" s="28"/>
      <c r="M93" s="27">
        <v>0</v>
      </c>
      <c r="N93" s="28"/>
      <c r="O93" s="27">
        <v>2550.25</v>
      </c>
      <c r="P93" s="29"/>
      <c r="Q93" s="67">
        <v>0</v>
      </c>
      <c r="R93" s="29"/>
      <c r="S93" s="31"/>
    </row>
    <row r="94" spans="1:19" x14ac:dyDescent="0.35">
      <c r="A94" s="26"/>
      <c r="B94" s="26"/>
      <c r="C94" s="26"/>
      <c r="D94" s="26"/>
      <c r="E94" s="26" t="s">
        <v>82</v>
      </c>
      <c r="F94" s="26"/>
      <c r="G94" s="26"/>
      <c r="H94" s="26"/>
      <c r="I94" s="27">
        <f t="shared" ref="I94:Q94" si="16">ROUND(SUM(I88:I93),5)</f>
        <v>168745.74</v>
      </c>
      <c r="J94" s="28">
        <f t="shared" si="16"/>
        <v>0</v>
      </c>
      <c r="K94" s="27">
        <f t="shared" si="16"/>
        <v>20690.310000000001</v>
      </c>
      <c r="L94" s="28">
        <f t="shared" si="16"/>
        <v>0</v>
      </c>
      <c r="M94" s="27">
        <f t="shared" si="16"/>
        <v>128967.85</v>
      </c>
      <c r="N94" s="28">
        <f t="shared" si="16"/>
        <v>0</v>
      </c>
      <c r="O94" s="27">
        <f t="shared" si="16"/>
        <v>313610.61</v>
      </c>
      <c r="P94" s="28">
        <f t="shared" si="16"/>
        <v>0</v>
      </c>
      <c r="Q94" s="27">
        <f t="shared" si="16"/>
        <v>204842.76</v>
      </c>
      <c r="R94" s="29"/>
      <c r="S94" s="31"/>
    </row>
    <row r="95" spans="1:19" x14ac:dyDescent="0.35">
      <c r="A95" s="26"/>
      <c r="B95" s="26"/>
      <c r="C95" s="26"/>
      <c r="D95" s="26"/>
      <c r="E95" s="26" t="s">
        <v>83</v>
      </c>
      <c r="F95" s="26"/>
      <c r="G95" s="26"/>
      <c r="H95" s="26"/>
      <c r="I95" s="27"/>
      <c r="J95" s="28"/>
      <c r="K95" s="27"/>
      <c r="L95" s="28"/>
      <c r="M95" s="27"/>
      <c r="N95" s="28"/>
      <c r="O95" s="27"/>
      <c r="P95" s="29"/>
      <c r="Q95" s="30"/>
      <c r="R95" s="29"/>
      <c r="S95" s="31"/>
    </row>
    <row r="96" spans="1:19" x14ac:dyDescent="0.35">
      <c r="A96" s="26"/>
      <c r="B96" s="26"/>
      <c r="C96" s="26"/>
      <c r="D96" s="26"/>
      <c r="E96" s="26"/>
      <c r="F96" s="26" t="s">
        <v>84</v>
      </c>
      <c r="G96" s="26"/>
      <c r="H96" s="26"/>
      <c r="I96" s="27">
        <v>0</v>
      </c>
      <c r="J96" s="28"/>
      <c r="K96" s="27">
        <v>0</v>
      </c>
      <c r="L96" s="28"/>
      <c r="M96" s="27">
        <v>-122.18</v>
      </c>
      <c r="N96" s="28"/>
      <c r="O96" s="27"/>
      <c r="P96" s="29"/>
      <c r="Q96" s="30"/>
      <c r="R96" s="29"/>
      <c r="S96" s="31"/>
    </row>
    <row r="97" spans="1:19" x14ac:dyDescent="0.35">
      <c r="A97" s="26"/>
      <c r="B97" s="26"/>
      <c r="C97" s="26"/>
      <c r="D97" s="26"/>
      <c r="E97" s="26" t="s">
        <v>85</v>
      </c>
      <c r="F97" s="26"/>
      <c r="G97" s="26"/>
      <c r="H97" s="26"/>
      <c r="I97" s="27">
        <f t="shared" ref="I97:Q97" si="17">ROUND(SUM(I95:I96),5)</f>
        <v>0</v>
      </c>
      <c r="J97" s="28">
        <f t="shared" ref="J97:P97" si="18">ROUND(SUM(J95:J96),5)</f>
        <v>0</v>
      </c>
      <c r="K97" s="27">
        <f t="shared" si="17"/>
        <v>0</v>
      </c>
      <c r="L97" s="28">
        <f t="shared" si="18"/>
        <v>0</v>
      </c>
      <c r="M97" s="27">
        <f t="shared" si="17"/>
        <v>-122.18</v>
      </c>
      <c r="N97" s="28">
        <f t="shared" si="18"/>
        <v>0</v>
      </c>
      <c r="O97" s="27">
        <f t="shared" si="17"/>
        <v>0</v>
      </c>
      <c r="P97" s="28">
        <f t="shared" si="18"/>
        <v>0</v>
      </c>
      <c r="Q97" s="27">
        <f t="shared" si="17"/>
        <v>0</v>
      </c>
      <c r="R97" s="29"/>
      <c r="S97" s="31"/>
    </row>
    <row r="98" spans="1:19" x14ac:dyDescent="0.35">
      <c r="A98" s="33"/>
      <c r="B98" s="33"/>
      <c r="C98" s="33"/>
      <c r="D98" s="33" t="s">
        <v>86</v>
      </c>
      <c r="E98" s="33"/>
      <c r="F98" s="33"/>
      <c r="G98" s="33"/>
      <c r="H98" s="33"/>
      <c r="I98" s="34">
        <f>ROUND(I6+I17+I33+I45+I50+I56+I59+I87+I94+I97,5)</f>
        <v>2203294.34</v>
      </c>
      <c r="J98" s="28">
        <f>ROUND(J17+J33+J45+J50+J56+J59+J87+J94+J97,5)</f>
        <v>0</v>
      </c>
      <c r="K98" s="34">
        <f>ROUND(K6+K17+K33+K45+K50+K56+K59+K87+K94+K97,5)</f>
        <v>2149242.5699999998</v>
      </c>
      <c r="L98" s="28">
        <f>ROUND(L17+L33+L45+L50+L56+L59+L87+L94+L97,5)</f>
        <v>0</v>
      </c>
      <c r="M98" s="34">
        <f>ROUND(M6+M17+M33+M45+M50+M56+M59+M87+M94+M97,5)</f>
        <v>2995825.15</v>
      </c>
      <c r="N98" s="28">
        <f>ROUND(N17+N33+N45+N50+N56+N59+N87+N94+N97,5)</f>
        <v>0</v>
      </c>
      <c r="O98" s="34">
        <f>ROUND(O6+O17+O33+O45+O50+O56+O59+O87+O94+O97,5)</f>
        <v>3188903.04</v>
      </c>
      <c r="P98" s="28">
        <f>ROUND(P17+P33+P45+P50+P56+P59+P87+P94+P97,5)</f>
        <v>0</v>
      </c>
      <c r="Q98" s="34">
        <f>ROUND(Q6+Q17+Q33+Q45+Q50+Q56+Q59+Q87+Q94+Q97,5)</f>
        <v>2280036.31</v>
      </c>
      <c r="R98" s="29"/>
      <c r="S98" s="31"/>
    </row>
    <row r="99" spans="1:19" x14ac:dyDescent="0.35">
      <c r="A99" s="33"/>
      <c r="B99" s="33"/>
      <c r="C99" s="33" t="s">
        <v>87</v>
      </c>
      <c r="D99" s="33"/>
      <c r="E99" s="33"/>
      <c r="F99" s="33"/>
      <c r="G99" s="33"/>
      <c r="H99" s="33"/>
      <c r="I99" s="34">
        <f t="shared" ref="I99" si="19">I98</f>
        <v>2203294.34</v>
      </c>
      <c r="J99" s="28">
        <f t="shared" ref="J99:Q99" si="20">J98</f>
        <v>0</v>
      </c>
      <c r="K99" s="34">
        <f t="shared" si="20"/>
        <v>2149242.5699999998</v>
      </c>
      <c r="L99" s="28">
        <f t="shared" si="20"/>
        <v>0</v>
      </c>
      <c r="M99" s="34">
        <f t="shared" si="20"/>
        <v>2995825.15</v>
      </c>
      <c r="N99" s="28">
        <f t="shared" si="20"/>
        <v>0</v>
      </c>
      <c r="O99" s="34">
        <f t="shared" si="20"/>
        <v>3188903.04</v>
      </c>
      <c r="P99" s="28">
        <f t="shared" si="20"/>
        <v>0</v>
      </c>
      <c r="Q99" s="34">
        <f t="shared" si="20"/>
        <v>2280036.31</v>
      </c>
      <c r="R99" s="29"/>
      <c r="S99" s="31"/>
    </row>
    <row r="100" spans="1:19" x14ac:dyDescent="0.35">
      <c r="A100" s="26"/>
      <c r="B100" s="26"/>
      <c r="C100" s="26"/>
      <c r="D100" s="26" t="s">
        <v>88</v>
      </c>
      <c r="E100" s="26"/>
      <c r="F100" s="26"/>
      <c r="G100" s="26"/>
      <c r="H100" s="26"/>
      <c r="I100" s="27"/>
      <c r="J100" s="28"/>
      <c r="K100" s="27"/>
      <c r="L100" s="28"/>
      <c r="M100" s="27"/>
      <c r="N100" s="28"/>
      <c r="O100" s="27"/>
      <c r="P100" s="29"/>
      <c r="Q100" s="30"/>
      <c r="R100" s="29"/>
      <c r="S100" s="31"/>
    </row>
    <row r="101" spans="1:19" x14ac:dyDescent="0.35">
      <c r="A101" s="26"/>
      <c r="B101" s="26"/>
      <c r="C101" s="26"/>
      <c r="D101" s="26"/>
      <c r="E101" s="26" t="s">
        <v>89</v>
      </c>
      <c r="F101" s="26"/>
      <c r="G101" s="26"/>
      <c r="H101" s="26"/>
      <c r="I101" s="27"/>
      <c r="J101" s="28"/>
      <c r="K101" s="27"/>
      <c r="L101" s="28"/>
      <c r="M101" s="27"/>
      <c r="N101" s="28"/>
      <c r="O101" s="27"/>
      <c r="P101" s="29"/>
      <c r="Q101" s="30"/>
      <c r="R101" s="29"/>
      <c r="S101" s="31"/>
    </row>
    <row r="102" spans="1:19" x14ac:dyDescent="0.35">
      <c r="A102" s="26"/>
      <c r="B102" s="26"/>
      <c r="C102" s="26"/>
      <c r="D102" s="26"/>
      <c r="E102" s="26"/>
      <c r="F102" s="26" t="s">
        <v>90</v>
      </c>
      <c r="G102" s="26"/>
      <c r="H102" s="26"/>
      <c r="I102" s="27">
        <v>0</v>
      </c>
      <c r="J102" s="28"/>
      <c r="K102" s="27">
        <v>0</v>
      </c>
      <c r="L102" s="28"/>
      <c r="M102" s="27">
        <v>6531.82</v>
      </c>
      <c r="N102" s="28"/>
      <c r="O102" s="27"/>
      <c r="P102" s="29"/>
      <c r="Q102" s="30">
        <v>7000</v>
      </c>
      <c r="R102" s="29"/>
      <c r="S102" s="31"/>
    </row>
    <row r="103" spans="1:19" x14ac:dyDescent="0.35">
      <c r="A103" s="26"/>
      <c r="B103" s="26"/>
      <c r="C103" s="26"/>
      <c r="D103" s="26"/>
      <c r="E103" s="26" t="s">
        <v>91</v>
      </c>
      <c r="F103" s="26"/>
      <c r="G103" s="26"/>
      <c r="H103" s="26"/>
      <c r="I103" s="27">
        <f>I102</f>
        <v>0</v>
      </c>
      <c r="J103" s="28">
        <f t="shared" ref="J103:P103" si="21">ROUND(SUM(J101:J102),5)</f>
        <v>0</v>
      </c>
      <c r="K103" s="27">
        <f>K102</f>
        <v>0</v>
      </c>
      <c r="L103" s="28">
        <f t="shared" si="21"/>
        <v>0</v>
      </c>
      <c r="M103" s="27">
        <f>M102</f>
        <v>6531.82</v>
      </c>
      <c r="N103" s="28">
        <f t="shared" si="21"/>
        <v>0</v>
      </c>
      <c r="O103" s="27">
        <f>O102</f>
        <v>0</v>
      </c>
      <c r="P103" s="28">
        <f t="shared" si="21"/>
        <v>0</v>
      </c>
      <c r="Q103" s="27">
        <f>Q102</f>
        <v>7000</v>
      </c>
      <c r="R103" s="29"/>
      <c r="S103" s="31"/>
    </row>
    <row r="104" spans="1:19" x14ac:dyDescent="0.35">
      <c r="A104" s="26"/>
      <c r="B104" s="26"/>
      <c r="C104" s="26"/>
      <c r="D104" s="26"/>
      <c r="E104" s="26" t="s">
        <v>92</v>
      </c>
      <c r="F104" s="26"/>
      <c r="G104" s="26"/>
      <c r="H104" s="26"/>
      <c r="I104" s="27"/>
      <c r="J104" s="28"/>
      <c r="K104" s="27"/>
      <c r="L104" s="28"/>
      <c r="M104" s="27"/>
      <c r="N104" s="28"/>
      <c r="O104" s="27"/>
      <c r="P104" s="29"/>
      <c r="Q104" s="30"/>
      <c r="R104" s="29"/>
      <c r="S104" s="31"/>
    </row>
    <row r="105" spans="1:19" x14ac:dyDescent="0.35">
      <c r="A105" s="26"/>
      <c r="B105" s="26"/>
      <c r="C105" s="26"/>
      <c r="D105" s="26"/>
      <c r="E105" s="26"/>
      <c r="F105" s="26" t="s">
        <v>93</v>
      </c>
      <c r="G105" s="26"/>
      <c r="H105" s="26"/>
      <c r="I105" s="27">
        <v>2724</v>
      </c>
      <c r="J105" s="28"/>
      <c r="K105" s="27">
        <v>2972.5</v>
      </c>
      <c r="L105" s="28"/>
      <c r="M105" s="27">
        <v>3169.5</v>
      </c>
      <c r="N105" s="28"/>
      <c r="O105" s="27">
        <v>3000</v>
      </c>
      <c r="P105" s="29"/>
      <c r="Q105" s="30">
        <v>3300</v>
      </c>
      <c r="R105" s="29"/>
      <c r="S105" s="31"/>
    </row>
    <row r="106" spans="1:19" x14ac:dyDescent="0.35">
      <c r="A106" s="26"/>
      <c r="B106" s="26"/>
      <c r="C106" s="26"/>
      <c r="D106" s="26"/>
      <c r="E106" s="26"/>
      <c r="F106" s="26" t="s">
        <v>94</v>
      </c>
      <c r="G106" s="26"/>
      <c r="H106" s="26"/>
      <c r="I106" s="27">
        <v>2405.5</v>
      </c>
      <c r="J106" s="28"/>
      <c r="K106" s="27">
        <v>666</v>
      </c>
      <c r="L106" s="28"/>
      <c r="M106" s="27">
        <v>1125</v>
      </c>
      <c r="N106" s="28"/>
      <c r="O106" s="27">
        <v>2000</v>
      </c>
      <c r="P106" s="29"/>
      <c r="Q106" s="30">
        <v>2000</v>
      </c>
      <c r="R106" s="29"/>
      <c r="S106" s="31"/>
    </row>
    <row r="107" spans="1:19" x14ac:dyDescent="0.35">
      <c r="A107" s="26"/>
      <c r="B107" s="26"/>
      <c r="C107" s="26"/>
      <c r="D107" s="26"/>
      <c r="E107" s="26"/>
      <c r="F107" s="26" t="s">
        <v>95</v>
      </c>
      <c r="G107" s="26"/>
      <c r="H107" s="26"/>
      <c r="I107" s="27">
        <v>614.04999999999995</v>
      </c>
      <c r="J107" s="28"/>
      <c r="K107" s="27">
        <v>675.88</v>
      </c>
      <c r="L107" s="28"/>
      <c r="M107" s="27">
        <v>206</v>
      </c>
      <c r="N107" s="28"/>
      <c r="O107" s="27">
        <v>600</v>
      </c>
      <c r="P107" s="29"/>
      <c r="Q107" s="30">
        <v>600</v>
      </c>
      <c r="R107" s="29"/>
      <c r="S107" s="31"/>
    </row>
    <row r="108" spans="1:19" x14ac:dyDescent="0.35">
      <c r="A108" s="26"/>
      <c r="B108" s="26"/>
      <c r="C108" s="26"/>
      <c r="D108" s="26"/>
      <c r="E108" s="26"/>
      <c r="F108" s="26" t="s">
        <v>96</v>
      </c>
      <c r="G108" s="26"/>
      <c r="H108" s="26"/>
      <c r="I108" s="27">
        <v>3603.23</v>
      </c>
      <c r="J108" s="28"/>
      <c r="K108" s="27">
        <v>2751.04</v>
      </c>
      <c r="L108" s="28"/>
      <c r="M108" s="27">
        <v>3319.27</v>
      </c>
      <c r="N108" s="28"/>
      <c r="O108" s="27">
        <v>3000</v>
      </c>
      <c r="P108" s="29"/>
      <c r="Q108" s="68">
        <v>4000</v>
      </c>
      <c r="R108" s="29"/>
      <c r="S108" s="31"/>
    </row>
    <row r="109" spans="1:19" x14ac:dyDescent="0.35">
      <c r="A109" s="26"/>
      <c r="B109" s="26"/>
      <c r="C109" s="26"/>
      <c r="D109" s="26"/>
      <c r="E109" s="26"/>
      <c r="F109" s="26" t="s">
        <v>97</v>
      </c>
      <c r="G109" s="26"/>
      <c r="H109" s="26"/>
      <c r="I109" s="27">
        <v>1750.57</v>
      </c>
      <c r="J109" s="28"/>
      <c r="K109" s="27">
        <v>2450.16</v>
      </c>
      <c r="L109" s="28"/>
      <c r="M109" s="27">
        <v>1003</v>
      </c>
      <c r="N109" s="28"/>
      <c r="O109" s="27">
        <v>2000</v>
      </c>
      <c r="P109" s="29"/>
      <c r="Q109" s="30">
        <v>3000</v>
      </c>
      <c r="R109" s="29"/>
      <c r="S109" s="31"/>
    </row>
    <row r="110" spans="1:19" x14ac:dyDescent="0.35">
      <c r="A110" s="26"/>
      <c r="B110" s="26"/>
      <c r="C110" s="26"/>
      <c r="D110" s="26"/>
      <c r="E110" s="26"/>
      <c r="F110" s="26" t="s">
        <v>98</v>
      </c>
      <c r="G110" s="26"/>
      <c r="H110" s="26"/>
      <c r="I110" s="27"/>
      <c r="J110" s="28"/>
      <c r="K110" s="27"/>
      <c r="L110" s="28"/>
      <c r="M110" s="27"/>
      <c r="N110" s="28"/>
      <c r="O110" s="27"/>
      <c r="P110" s="29"/>
      <c r="Q110" s="30"/>
      <c r="R110" s="29"/>
      <c r="S110" s="31"/>
    </row>
    <row r="111" spans="1:19" x14ac:dyDescent="0.35">
      <c r="A111" s="26"/>
      <c r="B111" s="26"/>
      <c r="C111" s="26"/>
      <c r="D111" s="26"/>
      <c r="E111" s="26"/>
      <c r="F111" s="26"/>
      <c r="G111" s="26" t="s">
        <v>99</v>
      </c>
      <c r="H111" s="26"/>
      <c r="I111" s="27">
        <v>2318.0500000000002</v>
      </c>
      <c r="J111" s="28"/>
      <c r="K111" s="27">
        <v>1647.5</v>
      </c>
      <c r="L111" s="28"/>
      <c r="M111" s="27">
        <v>680</v>
      </c>
      <c r="N111" s="28"/>
      <c r="O111" s="27">
        <v>2000</v>
      </c>
      <c r="P111" s="29"/>
      <c r="Q111" s="30">
        <v>5000</v>
      </c>
      <c r="R111" s="29"/>
      <c r="S111" s="31"/>
    </row>
    <row r="112" spans="1:19" x14ac:dyDescent="0.35">
      <c r="A112" s="26"/>
      <c r="B112" s="26"/>
      <c r="C112" s="26"/>
      <c r="D112" s="26"/>
      <c r="E112" s="26"/>
      <c r="F112" s="26"/>
      <c r="G112" s="26" t="s">
        <v>100</v>
      </c>
      <c r="H112" s="26"/>
      <c r="I112" s="27">
        <v>316.72000000000003</v>
      </c>
      <c r="J112" s="28"/>
      <c r="K112" s="27">
        <v>0</v>
      </c>
      <c r="L112" s="28"/>
      <c r="M112" s="27">
        <v>0</v>
      </c>
      <c r="N112" s="28"/>
      <c r="O112" s="27">
        <v>300</v>
      </c>
      <c r="P112" s="29"/>
      <c r="Q112" s="30">
        <v>300</v>
      </c>
      <c r="R112" s="29"/>
      <c r="S112" s="31"/>
    </row>
    <row r="113" spans="1:19" x14ac:dyDescent="0.35">
      <c r="A113" s="26"/>
      <c r="B113" s="26"/>
      <c r="C113" s="26"/>
      <c r="D113" s="26"/>
      <c r="E113" s="26"/>
      <c r="F113" s="26" t="s">
        <v>101</v>
      </c>
      <c r="G113" s="26"/>
      <c r="H113" s="26"/>
      <c r="I113" s="27">
        <f t="shared" ref="I113:Q113" si="22">ROUND(SUM(I110:I112),5)</f>
        <v>2634.77</v>
      </c>
      <c r="J113" s="28">
        <f t="shared" si="22"/>
        <v>0</v>
      </c>
      <c r="K113" s="27">
        <f t="shared" si="22"/>
        <v>1647.5</v>
      </c>
      <c r="L113" s="28">
        <f t="shared" si="22"/>
        <v>0</v>
      </c>
      <c r="M113" s="27">
        <f t="shared" si="22"/>
        <v>680</v>
      </c>
      <c r="N113" s="28">
        <f t="shared" si="22"/>
        <v>0</v>
      </c>
      <c r="O113" s="27">
        <f t="shared" si="22"/>
        <v>2300</v>
      </c>
      <c r="P113" s="28">
        <f t="shared" si="22"/>
        <v>0</v>
      </c>
      <c r="Q113" s="27">
        <f t="shared" si="22"/>
        <v>5300</v>
      </c>
      <c r="R113" s="29"/>
      <c r="S113" s="31"/>
    </row>
    <row r="114" spans="1:19" x14ac:dyDescent="0.35">
      <c r="A114" s="26"/>
      <c r="B114" s="26"/>
      <c r="C114" s="26"/>
      <c r="D114" s="26"/>
      <c r="E114" s="26"/>
      <c r="F114" s="26" t="s">
        <v>102</v>
      </c>
      <c r="G114" s="26"/>
      <c r="H114" s="26"/>
      <c r="I114" s="27">
        <v>2854.99</v>
      </c>
      <c r="J114" s="28"/>
      <c r="K114" s="27">
        <v>2043.61</v>
      </c>
      <c r="L114" s="28"/>
      <c r="M114" s="27">
        <v>2902.43</v>
      </c>
      <c r="N114" s="28"/>
      <c r="O114" s="27">
        <v>4000</v>
      </c>
      <c r="P114" s="29"/>
      <c r="Q114" s="30">
        <v>4000</v>
      </c>
      <c r="R114" s="29"/>
      <c r="S114" s="31"/>
    </row>
    <row r="115" spans="1:19" x14ac:dyDescent="0.35">
      <c r="A115" s="26"/>
      <c r="B115" s="26"/>
      <c r="C115" s="26"/>
      <c r="D115" s="26"/>
      <c r="E115" s="26"/>
      <c r="F115" s="26" t="s">
        <v>103</v>
      </c>
      <c r="G115" s="26"/>
      <c r="H115" s="26"/>
      <c r="I115" s="27">
        <v>3441.39</v>
      </c>
      <c r="J115" s="28"/>
      <c r="K115" s="27">
        <v>8101.79</v>
      </c>
      <c r="L115" s="28"/>
      <c r="M115" s="27">
        <v>2133.2199999999998</v>
      </c>
      <c r="N115" s="28"/>
      <c r="O115" s="27">
        <v>5500</v>
      </c>
      <c r="P115" s="29"/>
      <c r="Q115" s="30">
        <v>13219.56</v>
      </c>
      <c r="R115" s="29"/>
      <c r="S115" s="31"/>
    </row>
    <row r="116" spans="1:19" x14ac:dyDescent="0.35">
      <c r="A116" s="26"/>
      <c r="B116" s="26"/>
      <c r="C116" s="26"/>
      <c r="D116" s="26"/>
      <c r="E116" s="26"/>
      <c r="F116" s="26" t="s">
        <v>104</v>
      </c>
      <c r="G116" s="26"/>
      <c r="H116" s="26"/>
      <c r="I116" s="27">
        <v>1017.32</v>
      </c>
      <c r="J116" s="28"/>
      <c r="K116" s="27">
        <v>808.12</v>
      </c>
      <c r="L116" s="28"/>
      <c r="M116" s="27">
        <v>589.86</v>
      </c>
      <c r="N116" s="28"/>
      <c r="O116" s="27">
        <v>850</v>
      </c>
      <c r="P116" s="29"/>
      <c r="Q116" s="30">
        <v>850</v>
      </c>
      <c r="R116" s="29"/>
      <c r="S116" s="31"/>
    </row>
    <row r="117" spans="1:19" x14ac:dyDescent="0.35">
      <c r="A117" s="26"/>
      <c r="B117" s="26"/>
      <c r="C117" s="26"/>
      <c r="D117" s="26"/>
      <c r="E117" s="26"/>
      <c r="F117" s="26" t="s">
        <v>105</v>
      </c>
      <c r="G117" s="26"/>
      <c r="H117" s="26"/>
      <c r="I117" s="27">
        <v>863.09</v>
      </c>
      <c r="J117" s="28"/>
      <c r="K117" s="27">
        <v>563.86</v>
      </c>
      <c r="L117" s="28"/>
      <c r="M117" s="27">
        <v>319.58</v>
      </c>
      <c r="N117" s="28"/>
      <c r="O117" s="27">
        <v>850</v>
      </c>
      <c r="P117" s="29"/>
      <c r="Q117" s="30">
        <v>850</v>
      </c>
      <c r="R117" s="29"/>
      <c r="S117" s="31"/>
    </row>
    <row r="118" spans="1:19" x14ac:dyDescent="0.35">
      <c r="A118" s="26"/>
      <c r="B118" s="26"/>
      <c r="C118" s="26"/>
      <c r="D118" s="26"/>
      <c r="E118" s="26"/>
      <c r="F118" s="26" t="s">
        <v>106</v>
      </c>
      <c r="G118" s="26"/>
      <c r="H118" s="26"/>
      <c r="I118" s="27">
        <v>1871.72</v>
      </c>
      <c r="J118" s="28"/>
      <c r="K118" s="27">
        <v>1762.56</v>
      </c>
      <c r="L118" s="28"/>
      <c r="M118" s="27">
        <v>2146.52</v>
      </c>
      <c r="N118" s="28"/>
      <c r="O118" s="27">
        <v>1500</v>
      </c>
      <c r="P118" s="29"/>
      <c r="Q118" s="30">
        <v>2000</v>
      </c>
      <c r="R118" s="29"/>
      <c r="S118" s="31"/>
    </row>
    <row r="119" spans="1:19" x14ac:dyDescent="0.35">
      <c r="A119" s="26"/>
      <c r="B119" s="26"/>
      <c r="C119" s="26"/>
      <c r="D119" s="26"/>
      <c r="E119" s="26"/>
      <c r="F119" s="26" t="s">
        <v>107</v>
      </c>
      <c r="G119" s="26"/>
      <c r="H119" s="26"/>
      <c r="I119" s="27">
        <v>8778</v>
      </c>
      <c r="J119" s="28"/>
      <c r="K119" s="27">
        <v>8567</v>
      </c>
      <c r="L119" s="28"/>
      <c r="M119" s="27">
        <v>8938.15</v>
      </c>
      <c r="N119" s="28"/>
      <c r="O119" s="27">
        <v>7300</v>
      </c>
      <c r="P119" s="29"/>
      <c r="Q119" s="30">
        <v>10000</v>
      </c>
      <c r="R119" s="29"/>
      <c r="S119" s="31"/>
    </row>
    <row r="120" spans="1:19" x14ac:dyDescent="0.35">
      <c r="A120" s="26"/>
      <c r="B120" s="26"/>
      <c r="C120" s="26"/>
      <c r="D120" s="26"/>
      <c r="E120" s="26"/>
      <c r="F120" s="26" t="s">
        <v>108</v>
      </c>
      <c r="G120" s="26"/>
      <c r="H120" s="26"/>
      <c r="I120" s="27">
        <v>11800</v>
      </c>
      <c r="J120" s="28"/>
      <c r="K120" s="27">
        <v>11900</v>
      </c>
      <c r="L120" s="28"/>
      <c r="M120" s="27">
        <v>12100</v>
      </c>
      <c r="N120" s="28"/>
      <c r="O120" s="27">
        <v>12000</v>
      </c>
      <c r="P120" s="29"/>
      <c r="Q120" s="30">
        <v>12300</v>
      </c>
      <c r="R120" s="29"/>
      <c r="S120" s="31"/>
    </row>
    <row r="121" spans="1:19" x14ac:dyDescent="0.35">
      <c r="A121" s="26"/>
      <c r="B121" s="26"/>
      <c r="C121" s="26"/>
      <c r="D121" s="26"/>
      <c r="E121" s="26"/>
      <c r="F121" s="26" t="s">
        <v>109</v>
      </c>
      <c r="G121" s="26"/>
      <c r="H121" s="26"/>
      <c r="I121" s="27">
        <v>1195.7</v>
      </c>
      <c r="J121" s="28"/>
      <c r="K121" s="27">
        <v>0</v>
      </c>
      <c r="L121" s="28"/>
      <c r="M121" s="27">
        <v>0</v>
      </c>
      <c r="N121" s="28"/>
      <c r="O121" s="27">
        <v>1500</v>
      </c>
      <c r="P121" s="29"/>
      <c r="Q121" s="30">
        <v>1500</v>
      </c>
      <c r="R121" s="29"/>
      <c r="S121" s="31"/>
    </row>
    <row r="122" spans="1:19" x14ac:dyDescent="0.35">
      <c r="A122" s="26"/>
      <c r="B122" s="26"/>
      <c r="C122" s="26"/>
      <c r="D122" s="26"/>
      <c r="E122" s="26"/>
      <c r="F122" s="26" t="s">
        <v>110</v>
      </c>
      <c r="G122" s="26"/>
      <c r="H122" s="26"/>
      <c r="I122" s="27">
        <v>440.65</v>
      </c>
      <c r="J122" s="28"/>
      <c r="K122" s="27">
        <v>1192</v>
      </c>
      <c r="L122" s="28"/>
      <c r="M122" s="27">
        <v>1243</v>
      </c>
      <c r="N122" s="28"/>
      <c r="O122" s="27">
        <v>1500</v>
      </c>
      <c r="P122" s="29"/>
      <c r="Q122" s="30">
        <v>1500</v>
      </c>
      <c r="R122" s="29"/>
      <c r="S122" s="31"/>
    </row>
    <row r="123" spans="1:19" x14ac:dyDescent="0.35">
      <c r="A123" s="26"/>
      <c r="B123" s="26"/>
      <c r="C123" s="26"/>
      <c r="D123" s="26"/>
      <c r="E123" s="26"/>
      <c r="F123" s="26" t="s">
        <v>111</v>
      </c>
      <c r="G123" s="26"/>
      <c r="H123" s="26"/>
      <c r="I123" s="27"/>
      <c r="J123" s="28"/>
      <c r="K123" s="27"/>
      <c r="L123" s="28"/>
      <c r="M123" s="27"/>
      <c r="N123" s="28"/>
      <c r="O123" s="27"/>
      <c r="P123" s="29"/>
      <c r="Q123" s="30"/>
      <c r="R123" s="29"/>
      <c r="S123" s="31"/>
    </row>
    <row r="124" spans="1:19" x14ac:dyDescent="0.35">
      <c r="A124" s="26"/>
      <c r="B124" s="26"/>
      <c r="C124" s="26"/>
      <c r="D124" s="26"/>
      <c r="E124" s="26"/>
      <c r="F124" s="26"/>
      <c r="G124" s="26" t="s">
        <v>112</v>
      </c>
      <c r="H124" s="26"/>
      <c r="I124" s="27">
        <v>0</v>
      </c>
      <c r="J124" s="28"/>
      <c r="K124" s="27">
        <v>0</v>
      </c>
      <c r="L124" s="28"/>
      <c r="M124" s="27"/>
      <c r="N124" s="28"/>
      <c r="O124" s="27"/>
      <c r="P124" s="29"/>
      <c r="Q124" s="30"/>
      <c r="R124" s="29"/>
      <c r="S124" s="31"/>
    </row>
    <row r="125" spans="1:19" x14ac:dyDescent="0.35">
      <c r="A125" s="26"/>
      <c r="B125" s="26"/>
      <c r="C125" s="26"/>
      <c r="D125" s="26"/>
      <c r="E125" s="26"/>
      <c r="F125" s="26"/>
      <c r="G125" s="26" t="s">
        <v>113</v>
      </c>
      <c r="H125" s="26"/>
      <c r="I125" s="72">
        <v>14400</v>
      </c>
      <c r="J125" s="28"/>
      <c r="K125" s="27">
        <v>14400</v>
      </c>
      <c r="L125" s="28"/>
      <c r="M125" s="27">
        <v>10800</v>
      </c>
      <c r="N125" s="28"/>
      <c r="O125" s="27">
        <v>14400</v>
      </c>
      <c r="P125" s="29"/>
      <c r="Q125" s="30">
        <v>14400</v>
      </c>
      <c r="R125" s="29"/>
      <c r="S125" s="31"/>
    </row>
    <row r="126" spans="1:19" x14ac:dyDescent="0.35">
      <c r="A126" s="26"/>
      <c r="B126" s="26"/>
      <c r="C126" s="26"/>
      <c r="D126" s="26"/>
      <c r="E126" s="26"/>
      <c r="F126" s="26"/>
      <c r="G126" s="26" t="s">
        <v>114</v>
      </c>
      <c r="H126" s="26"/>
      <c r="I126" s="72">
        <v>392.19</v>
      </c>
      <c r="J126" s="28"/>
      <c r="K126" s="27">
        <v>356.4</v>
      </c>
      <c r="L126" s="28"/>
      <c r="M126" s="27">
        <v>260.94</v>
      </c>
      <c r="N126" s="28"/>
      <c r="O126" s="27">
        <v>375</v>
      </c>
      <c r="P126" s="29"/>
      <c r="Q126" s="30">
        <v>393.75</v>
      </c>
      <c r="R126" s="29"/>
      <c r="S126" s="31"/>
    </row>
    <row r="127" spans="1:19" x14ac:dyDescent="0.35">
      <c r="A127" s="26"/>
      <c r="B127" s="26"/>
      <c r="C127" s="26"/>
      <c r="D127" s="26"/>
      <c r="E127" s="26"/>
      <c r="F127" s="26"/>
      <c r="G127" s="26" t="s">
        <v>115</v>
      </c>
      <c r="H127" s="26"/>
      <c r="I127" s="72">
        <v>1108.68</v>
      </c>
      <c r="J127" s="28"/>
      <c r="K127" s="27">
        <v>1101.5999999999999</v>
      </c>
      <c r="L127" s="28"/>
      <c r="M127" s="27">
        <v>734.4</v>
      </c>
      <c r="N127" s="28"/>
      <c r="O127" s="27">
        <v>1101.5999999999999</v>
      </c>
      <c r="P127" s="29"/>
      <c r="Q127" s="30">
        <v>1101.5999999999999</v>
      </c>
      <c r="R127" s="29"/>
      <c r="S127" s="31"/>
    </row>
    <row r="128" spans="1:19" x14ac:dyDescent="0.35">
      <c r="A128" s="26"/>
      <c r="B128" s="26"/>
      <c r="C128" s="26"/>
      <c r="D128" s="26"/>
      <c r="E128" s="26"/>
      <c r="F128" s="26"/>
      <c r="G128" s="26" t="s">
        <v>116</v>
      </c>
      <c r="H128" s="26"/>
      <c r="I128" s="27">
        <v>172.4</v>
      </c>
      <c r="J128" s="28"/>
      <c r="K128" s="27">
        <v>38.909999999999997</v>
      </c>
      <c r="L128" s="28"/>
      <c r="M128" s="27">
        <v>38.659999999999997</v>
      </c>
      <c r="N128" s="28"/>
      <c r="O128" s="27">
        <v>104</v>
      </c>
      <c r="P128" s="29"/>
      <c r="Q128" s="30">
        <v>54.31</v>
      </c>
      <c r="R128" s="29"/>
      <c r="S128" s="31"/>
    </row>
    <row r="129" spans="1:19" x14ac:dyDescent="0.35">
      <c r="A129" s="26"/>
      <c r="B129" s="26"/>
      <c r="C129" s="26"/>
      <c r="D129" s="26"/>
      <c r="E129" s="26"/>
      <c r="F129" s="26"/>
      <c r="G129" s="26" t="s">
        <v>117</v>
      </c>
      <c r="H129" s="26"/>
      <c r="I129" s="27">
        <v>0</v>
      </c>
      <c r="J129" s="28"/>
      <c r="K129" s="27">
        <v>0</v>
      </c>
      <c r="L129" s="28"/>
      <c r="M129" s="27">
        <v>0</v>
      </c>
      <c r="N129" s="28"/>
      <c r="O129" s="27">
        <v>0</v>
      </c>
      <c r="P129" s="29"/>
      <c r="Q129" s="30"/>
      <c r="R129" s="29"/>
      <c r="S129" s="31"/>
    </row>
    <row r="130" spans="1:19" x14ac:dyDescent="0.35">
      <c r="A130" s="26"/>
      <c r="B130" s="26"/>
      <c r="C130" s="26"/>
      <c r="D130" s="26"/>
      <c r="E130" s="26"/>
      <c r="F130" s="26" t="s">
        <v>118</v>
      </c>
      <c r="G130" s="26"/>
      <c r="H130" s="26"/>
      <c r="I130" s="27">
        <f t="shared" ref="I130:Q130" si="23">ROUND(SUM(I123:I129),5)</f>
        <v>16073.27</v>
      </c>
      <c r="J130" s="28">
        <f t="shared" ref="J130:P130" si="24">ROUND(SUM(J123:J129),5)</f>
        <v>0</v>
      </c>
      <c r="K130" s="27">
        <f t="shared" si="23"/>
        <v>15896.91</v>
      </c>
      <c r="L130" s="28">
        <f t="shared" si="24"/>
        <v>0</v>
      </c>
      <c r="M130" s="27">
        <f t="shared" si="23"/>
        <v>11834</v>
      </c>
      <c r="N130" s="28">
        <f t="shared" si="24"/>
        <v>0</v>
      </c>
      <c r="O130" s="27">
        <f t="shared" si="23"/>
        <v>15980.6</v>
      </c>
      <c r="P130" s="28">
        <f t="shared" si="24"/>
        <v>0</v>
      </c>
      <c r="Q130" s="27">
        <f t="shared" si="23"/>
        <v>15949.66</v>
      </c>
      <c r="R130" s="29"/>
      <c r="S130" s="31"/>
    </row>
    <row r="131" spans="1:19" x14ac:dyDescent="0.35">
      <c r="A131" s="26"/>
      <c r="B131" s="26"/>
      <c r="C131" s="26"/>
      <c r="D131" s="26"/>
      <c r="E131" s="26"/>
      <c r="F131" s="26" t="s">
        <v>119</v>
      </c>
      <c r="G131" s="26"/>
      <c r="H131" s="26"/>
      <c r="I131" s="27"/>
      <c r="J131" s="28"/>
      <c r="K131" s="27"/>
      <c r="L131" s="28"/>
      <c r="M131" s="27"/>
      <c r="N131" s="28"/>
      <c r="O131" s="27"/>
      <c r="P131" s="29"/>
      <c r="Q131" s="30"/>
      <c r="R131" s="29"/>
      <c r="S131" s="31"/>
    </row>
    <row r="132" spans="1:19" x14ac:dyDescent="0.35">
      <c r="A132" s="26"/>
      <c r="B132" s="26"/>
      <c r="C132" s="26"/>
      <c r="D132" s="26"/>
      <c r="E132" s="26"/>
      <c r="F132" s="26"/>
      <c r="G132" s="26" t="s">
        <v>120</v>
      </c>
      <c r="H132" s="26"/>
      <c r="I132" s="27">
        <v>21765.65</v>
      </c>
      <c r="J132" s="28"/>
      <c r="K132" s="27">
        <v>22500</v>
      </c>
      <c r="L132" s="28"/>
      <c r="M132" s="27">
        <v>17135.919999999998</v>
      </c>
      <c r="N132" s="28"/>
      <c r="O132" s="27">
        <v>22500</v>
      </c>
      <c r="P132" s="29"/>
      <c r="Q132" s="30">
        <v>22500</v>
      </c>
      <c r="R132" s="29"/>
      <c r="S132" s="31"/>
    </row>
    <row r="133" spans="1:19" x14ac:dyDescent="0.35">
      <c r="A133" s="26"/>
      <c r="B133" s="26"/>
      <c r="C133" s="26"/>
      <c r="D133" s="26"/>
      <c r="E133" s="26"/>
      <c r="F133" s="26"/>
      <c r="G133" s="26" t="s">
        <v>121</v>
      </c>
      <c r="H133" s="26"/>
      <c r="I133" s="27">
        <v>12215.56</v>
      </c>
      <c r="J133" s="28"/>
      <c r="K133" s="27">
        <v>15607.87</v>
      </c>
      <c r="L133" s="28"/>
      <c r="M133" s="27">
        <v>11384.83</v>
      </c>
      <c r="N133" s="28"/>
      <c r="O133" s="27">
        <v>21564</v>
      </c>
      <c r="P133" s="29"/>
      <c r="Q133" s="68">
        <v>23867.34</v>
      </c>
      <c r="R133" s="29"/>
      <c r="S133" s="31"/>
    </row>
    <row r="134" spans="1:19" x14ac:dyDescent="0.35">
      <c r="A134" s="26"/>
      <c r="B134" s="26"/>
      <c r="C134" s="26"/>
      <c r="D134" s="26"/>
      <c r="E134" s="26"/>
      <c r="F134" s="26"/>
      <c r="G134" s="26" t="s">
        <v>122</v>
      </c>
      <c r="H134" s="26"/>
      <c r="I134" s="27">
        <v>1564.41</v>
      </c>
      <c r="J134" s="28"/>
      <c r="K134" s="27">
        <v>1600</v>
      </c>
      <c r="L134" s="28"/>
      <c r="M134" s="27">
        <v>1122.33</v>
      </c>
      <c r="N134" s="28"/>
      <c r="O134" s="27">
        <v>1473.75</v>
      </c>
      <c r="P134" s="29"/>
      <c r="Q134" s="30">
        <v>1476.7</v>
      </c>
      <c r="R134" s="29"/>
      <c r="S134" s="31"/>
    </row>
    <row r="135" spans="1:19" x14ac:dyDescent="0.35">
      <c r="A135" s="26"/>
      <c r="B135" s="26"/>
      <c r="C135" s="26"/>
      <c r="D135" s="26"/>
      <c r="E135" s="26"/>
      <c r="F135" s="26"/>
      <c r="G135" s="26" t="s">
        <v>123</v>
      </c>
      <c r="H135" s="26"/>
      <c r="I135" s="27">
        <v>1501.32</v>
      </c>
      <c r="J135" s="28"/>
      <c r="K135" s="27">
        <v>1494.9</v>
      </c>
      <c r="L135" s="28"/>
      <c r="M135" s="27">
        <v>1122.78</v>
      </c>
      <c r="N135" s="28"/>
      <c r="O135" s="27">
        <v>1501.32</v>
      </c>
      <c r="P135" s="29"/>
      <c r="Q135" s="30">
        <v>1751.65</v>
      </c>
      <c r="R135" s="29"/>
      <c r="S135" s="31"/>
    </row>
    <row r="136" spans="1:19" x14ac:dyDescent="0.35">
      <c r="A136" s="26"/>
      <c r="B136" s="26"/>
      <c r="C136" s="26"/>
      <c r="D136" s="26"/>
      <c r="E136" s="26"/>
      <c r="F136" s="26"/>
      <c r="G136" s="26" t="s">
        <v>124</v>
      </c>
      <c r="H136" s="26"/>
      <c r="I136" s="27">
        <v>105.6</v>
      </c>
      <c r="J136" s="28"/>
      <c r="K136" s="27">
        <v>79.2</v>
      </c>
      <c r="L136" s="28"/>
      <c r="M136" s="27">
        <v>88</v>
      </c>
      <c r="N136" s="28"/>
      <c r="O136" s="27">
        <v>105.6</v>
      </c>
      <c r="P136" s="29"/>
      <c r="Q136" s="30">
        <v>110.88</v>
      </c>
      <c r="R136" s="29"/>
      <c r="S136" s="31"/>
    </row>
    <row r="137" spans="1:19" x14ac:dyDescent="0.35">
      <c r="A137" s="26"/>
      <c r="B137" s="26"/>
      <c r="C137" s="26"/>
      <c r="D137" s="26"/>
      <c r="E137" s="26"/>
      <c r="F137" s="26"/>
      <c r="G137" s="26" t="s">
        <v>125</v>
      </c>
      <c r="H137" s="26"/>
      <c r="I137" s="27">
        <v>1512.42</v>
      </c>
      <c r="J137" s="28"/>
      <c r="K137" s="27">
        <v>1583.35</v>
      </c>
      <c r="L137" s="28"/>
      <c r="M137" s="27">
        <v>1020.48</v>
      </c>
      <c r="N137" s="28"/>
      <c r="O137" s="27">
        <v>1721.25</v>
      </c>
      <c r="P137" s="29"/>
      <c r="Q137" s="30">
        <v>1721.25</v>
      </c>
      <c r="R137" s="29"/>
      <c r="S137" s="31"/>
    </row>
    <row r="138" spans="1:19" x14ac:dyDescent="0.35">
      <c r="A138" s="26"/>
      <c r="B138" s="26"/>
      <c r="C138" s="26"/>
      <c r="D138" s="26"/>
      <c r="E138" s="26"/>
      <c r="F138" s="26"/>
      <c r="G138" s="26" t="s">
        <v>126</v>
      </c>
      <c r="H138" s="26"/>
      <c r="I138" s="27">
        <v>172.4</v>
      </c>
      <c r="J138" s="28"/>
      <c r="K138" s="27">
        <v>38.909999999999997</v>
      </c>
      <c r="L138" s="28"/>
      <c r="M138" s="27">
        <v>38.659999999999997</v>
      </c>
      <c r="N138" s="28"/>
      <c r="O138" s="27">
        <v>26.02</v>
      </c>
      <c r="P138" s="29"/>
      <c r="Q138" s="30">
        <v>54.31</v>
      </c>
      <c r="R138" s="29"/>
      <c r="S138" s="31"/>
    </row>
    <row r="139" spans="1:19" x14ac:dyDescent="0.35">
      <c r="A139" s="26"/>
      <c r="B139" s="26"/>
      <c r="C139" s="26"/>
      <c r="D139" s="26"/>
      <c r="E139" s="26"/>
      <c r="F139" s="26"/>
      <c r="G139" s="26" t="s">
        <v>127</v>
      </c>
      <c r="H139" s="26"/>
      <c r="I139" s="27">
        <v>0</v>
      </c>
      <c r="J139" s="28"/>
      <c r="K139" s="27">
        <v>0</v>
      </c>
      <c r="L139" s="28"/>
      <c r="M139" s="27"/>
      <c r="N139" s="28"/>
      <c r="O139" s="27"/>
      <c r="P139" s="29"/>
      <c r="Q139" s="30"/>
      <c r="R139" s="29"/>
      <c r="S139" s="31"/>
    </row>
    <row r="140" spans="1:19" x14ac:dyDescent="0.35">
      <c r="A140" s="26"/>
      <c r="B140" s="26"/>
      <c r="C140" s="26"/>
      <c r="D140" s="26"/>
      <c r="E140" s="26"/>
      <c r="F140" s="26" t="s">
        <v>128</v>
      </c>
      <c r="G140" s="26"/>
      <c r="H140" s="26"/>
      <c r="I140" s="27">
        <f t="shared" ref="I140:Q140" si="25">ROUND(SUM(I131:I139),5)</f>
        <v>38837.360000000001</v>
      </c>
      <c r="J140" s="28">
        <f t="shared" ref="J140:P140" si="26">ROUND(SUM(J131:J139),5)</f>
        <v>0</v>
      </c>
      <c r="K140" s="27">
        <f t="shared" si="25"/>
        <v>42904.23</v>
      </c>
      <c r="L140" s="28">
        <f t="shared" si="26"/>
        <v>0</v>
      </c>
      <c r="M140" s="27">
        <f t="shared" si="25"/>
        <v>31913</v>
      </c>
      <c r="N140" s="28">
        <f t="shared" si="26"/>
        <v>0</v>
      </c>
      <c r="O140" s="27">
        <f t="shared" si="25"/>
        <v>48891.94</v>
      </c>
      <c r="P140" s="28">
        <f t="shared" si="26"/>
        <v>0</v>
      </c>
      <c r="Q140" s="27">
        <f t="shared" si="25"/>
        <v>51482.13</v>
      </c>
      <c r="R140" s="29"/>
      <c r="S140" s="31"/>
    </row>
    <row r="141" spans="1:19" x14ac:dyDescent="0.35">
      <c r="A141" s="26"/>
      <c r="B141" s="26"/>
      <c r="C141" s="26"/>
      <c r="D141" s="26"/>
      <c r="E141" s="26"/>
      <c r="F141" s="26" t="s">
        <v>129</v>
      </c>
      <c r="G141" s="26"/>
      <c r="H141" s="26"/>
      <c r="I141" s="27"/>
      <c r="J141" s="28"/>
      <c r="K141" s="27"/>
      <c r="L141" s="28"/>
      <c r="M141" s="27"/>
      <c r="N141" s="28"/>
      <c r="O141" s="27"/>
      <c r="P141" s="29"/>
      <c r="Q141" s="30"/>
      <c r="R141" s="29"/>
      <c r="S141" s="31"/>
    </row>
    <row r="142" spans="1:19" x14ac:dyDescent="0.35">
      <c r="A142" s="26"/>
      <c r="B142" s="26"/>
      <c r="C142" s="26"/>
      <c r="D142" s="26"/>
      <c r="E142" s="26"/>
      <c r="F142" s="26"/>
      <c r="G142" s="26" t="s">
        <v>130</v>
      </c>
      <c r="H142" s="26"/>
      <c r="I142" s="27">
        <v>34000</v>
      </c>
      <c r="J142" s="28"/>
      <c r="K142" s="27">
        <v>34000</v>
      </c>
      <c r="L142" s="28"/>
      <c r="M142" s="27">
        <v>21797.22</v>
      </c>
      <c r="N142" s="28"/>
      <c r="O142" s="27">
        <v>34000</v>
      </c>
      <c r="P142" s="29"/>
      <c r="Q142" s="30">
        <v>34000</v>
      </c>
      <c r="R142" s="29"/>
      <c r="S142" s="31"/>
    </row>
    <row r="143" spans="1:19" x14ac:dyDescent="0.35">
      <c r="A143" s="26"/>
      <c r="B143" s="26"/>
      <c r="C143" s="26"/>
      <c r="D143" s="26"/>
      <c r="E143" s="26"/>
      <c r="F143" s="26"/>
      <c r="G143" s="26" t="s">
        <v>131</v>
      </c>
      <c r="H143" s="26"/>
      <c r="I143" s="27">
        <v>11356.4</v>
      </c>
      <c r="J143" s="28"/>
      <c r="K143" s="27">
        <v>16604.560000000001</v>
      </c>
      <c r="L143" s="28"/>
      <c r="M143" s="27">
        <v>9819.67</v>
      </c>
      <c r="N143" s="28"/>
      <c r="O143" s="27">
        <v>21564</v>
      </c>
      <c r="P143" s="29"/>
      <c r="Q143" s="68">
        <v>29787.93</v>
      </c>
      <c r="R143" s="29"/>
      <c r="S143" s="31"/>
    </row>
    <row r="144" spans="1:19" x14ac:dyDescent="0.35">
      <c r="A144" s="26"/>
      <c r="B144" s="26"/>
      <c r="C144" s="26"/>
      <c r="D144" s="26"/>
      <c r="E144" s="26"/>
      <c r="F144" s="26"/>
      <c r="G144" s="26" t="s">
        <v>436</v>
      </c>
      <c r="H144" s="26"/>
      <c r="I144" s="27">
        <v>2317.69</v>
      </c>
      <c r="J144" s="28"/>
      <c r="K144" s="27">
        <v>2277.89</v>
      </c>
      <c r="L144" s="28"/>
      <c r="M144" s="27">
        <v>1427.74</v>
      </c>
      <c r="N144" s="28"/>
      <c r="O144" s="27">
        <v>2227</v>
      </c>
      <c r="P144" s="29"/>
      <c r="Q144" s="30">
        <v>2231.46</v>
      </c>
      <c r="R144" s="29"/>
      <c r="S144" s="31"/>
    </row>
    <row r="145" spans="1:19" x14ac:dyDescent="0.35">
      <c r="A145" s="26"/>
      <c r="B145" s="26"/>
      <c r="C145" s="26"/>
      <c r="D145" s="26"/>
      <c r="E145" s="26"/>
      <c r="F145" s="26"/>
      <c r="G145" s="26" t="s">
        <v>133</v>
      </c>
      <c r="H145" s="26"/>
      <c r="I145" s="27">
        <v>890.02</v>
      </c>
      <c r="J145" s="28"/>
      <c r="K145" s="27">
        <v>1187.73</v>
      </c>
      <c r="L145" s="28"/>
      <c r="M145" s="27">
        <v>1154.8800000000001</v>
      </c>
      <c r="N145" s="28"/>
      <c r="O145" s="27">
        <v>1668.24</v>
      </c>
      <c r="P145" s="29"/>
      <c r="Q145" s="30">
        <v>1751.65</v>
      </c>
      <c r="R145" s="29"/>
      <c r="S145" s="31"/>
    </row>
    <row r="146" spans="1:19" x14ac:dyDescent="0.35">
      <c r="A146" s="26"/>
      <c r="B146" s="26"/>
      <c r="C146" s="26"/>
      <c r="D146" s="26"/>
      <c r="E146" s="26"/>
      <c r="F146" s="26"/>
      <c r="G146" s="26" t="s">
        <v>134</v>
      </c>
      <c r="H146" s="26"/>
      <c r="I146" s="27">
        <v>105.6</v>
      </c>
      <c r="J146" s="28"/>
      <c r="K146" s="27">
        <v>96.8</v>
      </c>
      <c r="L146" s="28"/>
      <c r="M146" s="27">
        <v>78.63</v>
      </c>
      <c r="N146" s="28"/>
      <c r="O146" s="27">
        <v>105.6</v>
      </c>
      <c r="P146" s="29"/>
      <c r="Q146" s="30">
        <v>110.88</v>
      </c>
      <c r="R146" s="29"/>
      <c r="S146" s="31"/>
    </row>
    <row r="147" spans="1:19" x14ac:dyDescent="0.35">
      <c r="A147" s="26"/>
      <c r="B147" s="26"/>
      <c r="C147" s="26"/>
      <c r="D147" s="26"/>
      <c r="E147" s="26"/>
      <c r="F147" s="26"/>
      <c r="G147" s="26" t="s">
        <v>135</v>
      </c>
      <c r="H147" s="26"/>
      <c r="I147" s="27">
        <v>2515.87</v>
      </c>
      <c r="J147" s="28"/>
      <c r="K147" s="27">
        <v>2478.62</v>
      </c>
      <c r="L147" s="28"/>
      <c r="M147" s="27">
        <v>1283.67</v>
      </c>
      <c r="N147" s="28"/>
      <c r="O147" s="27">
        <v>2601</v>
      </c>
      <c r="P147" s="29"/>
      <c r="Q147" s="48">
        <v>2601</v>
      </c>
      <c r="R147" s="29"/>
      <c r="S147" s="31"/>
    </row>
    <row r="148" spans="1:19" x14ac:dyDescent="0.35">
      <c r="A148" s="26"/>
      <c r="B148" s="26"/>
      <c r="C148" s="26"/>
      <c r="D148" s="26"/>
      <c r="E148" s="26"/>
      <c r="F148" s="26"/>
      <c r="G148" s="26" t="s">
        <v>136</v>
      </c>
      <c r="H148" s="26"/>
      <c r="I148" s="27">
        <v>172.4</v>
      </c>
      <c r="J148" s="28"/>
      <c r="K148" s="27">
        <v>38.909999999999997</v>
      </c>
      <c r="L148" s="28"/>
      <c r="M148" s="27">
        <v>38.659999999999997</v>
      </c>
      <c r="N148" s="28"/>
      <c r="O148" s="27">
        <v>26.02</v>
      </c>
      <c r="P148" s="29"/>
      <c r="Q148" s="30">
        <v>54.31</v>
      </c>
      <c r="R148" s="29"/>
      <c r="S148" s="31"/>
    </row>
    <row r="149" spans="1:19" x14ac:dyDescent="0.35">
      <c r="A149" s="26"/>
      <c r="B149" s="26"/>
      <c r="C149" s="26"/>
      <c r="D149" s="26"/>
      <c r="E149" s="26"/>
      <c r="F149" s="26"/>
      <c r="G149" s="26" t="s">
        <v>137</v>
      </c>
      <c r="H149" s="26"/>
      <c r="I149" s="27">
        <v>0</v>
      </c>
      <c r="J149" s="28"/>
      <c r="K149" s="27">
        <v>0</v>
      </c>
      <c r="L149" s="28"/>
      <c r="M149" s="27"/>
      <c r="N149" s="28"/>
      <c r="O149" s="27"/>
      <c r="P149" s="29"/>
      <c r="Q149" s="30"/>
      <c r="R149" s="29"/>
      <c r="S149" s="31"/>
    </row>
    <row r="150" spans="1:19" x14ac:dyDescent="0.35">
      <c r="A150" s="26"/>
      <c r="B150" s="26"/>
      <c r="C150" s="26"/>
      <c r="D150" s="26"/>
      <c r="E150" s="26"/>
      <c r="F150" s="26" t="s">
        <v>138</v>
      </c>
      <c r="G150" s="26"/>
      <c r="H150" s="26"/>
      <c r="I150" s="27">
        <f t="shared" ref="I150:Q150" si="27">ROUND(SUM(I141:I149),5)</f>
        <v>51357.98</v>
      </c>
      <c r="J150" s="28">
        <f t="shared" ref="J150:P150" si="28">ROUND(SUM(J141:J149),5)</f>
        <v>0</v>
      </c>
      <c r="K150" s="27">
        <f t="shared" si="27"/>
        <v>56684.51</v>
      </c>
      <c r="L150" s="28">
        <f t="shared" si="28"/>
        <v>0</v>
      </c>
      <c r="M150" s="27">
        <f t="shared" si="27"/>
        <v>35600.47</v>
      </c>
      <c r="N150" s="28">
        <f t="shared" si="28"/>
        <v>0</v>
      </c>
      <c r="O150" s="27">
        <f t="shared" si="27"/>
        <v>62191.86</v>
      </c>
      <c r="P150" s="28">
        <f t="shared" si="28"/>
        <v>0</v>
      </c>
      <c r="Q150" s="27">
        <f t="shared" si="27"/>
        <v>70537.23</v>
      </c>
      <c r="R150" s="29"/>
      <c r="S150" s="31"/>
    </row>
    <row r="151" spans="1:19" hidden="1" x14ac:dyDescent="0.35">
      <c r="A151" s="26"/>
      <c r="B151" s="26"/>
      <c r="C151" s="26"/>
      <c r="D151" s="26"/>
      <c r="E151" s="26"/>
      <c r="F151" s="26" t="s">
        <v>139</v>
      </c>
      <c r="G151" s="26"/>
      <c r="H151" s="26"/>
      <c r="I151" s="27"/>
      <c r="J151" s="28"/>
      <c r="K151" s="27"/>
      <c r="L151" s="28"/>
      <c r="M151" s="27"/>
      <c r="N151" s="28"/>
      <c r="O151" s="27"/>
      <c r="P151" s="29"/>
      <c r="Q151" s="30"/>
      <c r="R151" s="29"/>
      <c r="S151" s="31"/>
    </row>
    <row r="152" spans="1:19" hidden="1" x14ac:dyDescent="0.35">
      <c r="A152" s="26"/>
      <c r="B152" s="26"/>
      <c r="C152" s="26"/>
      <c r="D152" s="26"/>
      <c r="E152" s="26"/>
      <c r="F152" s="26"/>
      <c r="G152" s="26" t="s">
        <v>381</v>
      </c>
      <c r="H152" s="35"/>
      <c r="I152" s="30"/>
      <c r="J152" s="29"/>
      <c r="K152" s="27"/>
      <c r="L152" s="28"/>
      <c r="M152" s="27">
        <v>0</v>
      </c>
      <c r="N152" s="28"/>
      <c r="O152" s="27">
        <v>0</v>
      </c>
      <c r="P152" s="29"/>
      <c r="Q152" s="30"/>
      <c r="R152" s="29"/>
      <c r="S152" s="31"/>
    </row>
    <row r="153" spans="1:19" hidden="1" x14ac:dyDescent="0.35">
      <c r="A153" s="26"/>
      <c r="B153" s="26"/>
      <c r="C153" s="26"/>
      <c r="D153" s="26"/>
      <c r="E153" s="26"/>
      <c r="F153" s="26"/>
      <c r="G153" s="26" t="s">
        <v>382</v>
      </c>
      <c r="H153" s="26"/>
      <c r="I153" s="27"/>
      <c r="J153" s="28"/>
      <c r="K153" s="27"/>
      <c r="L153" s="28"/>
      <c r="M153" s="27">
        <v>0</v>
      </c>
      <c r="N153" s="28"/>
      <c r="O153" s="27">
        <v>0</v>
      </c>
      <c r="P153" s="29"/>
      <c r="Q153" s="30"/>
      <c r="R153" s="29"/>
      <c r="S153" s="31"/>
    </row>
    <row r="154" spans="1:19" hidden="1" x14ac:dyDescent="0.35">
      <c r="A154" s="26"/>
      <c r="B154" s="26"/>
      <c r="C154" s="26"/>
      <c r="D154" s="26"/>
      <c r="E154" s="26"/>
      <c r="F154" s="26"/>
      <c r="G154" s="26" t="s">
        <v>383</v>
      </c>
      <c r="H154" s="26"/>
      <c r="I154" s="27"/>
      <c r="J154" s="28"/>
      <c r="K154" s="27"/>
      <c r="L154" s="28"/>
      <c r="M154" s="27">
        <v>0</v>
      </c>
      <c r="N154" s="28"/>
      <c r="O154" s="27">
        <v>0</v>
      </c>
      <c r="P154" s="29"/>
      <c r="Q154" s="30"/>
      <c r="R154" s="29"/>
      <c r="S154" s="31"/>
    </row>
    <row r="155" spans="1:19" hidden="1" x14ac:dyDescent="0.35">
      <c r="A155" s="26"/>
      <c r="B155" s="26"/>
      <c r="C155" s="26"/>
      <c r="D155" s="26"/>
      <c r="E155" s="26"/>
      <c r="F155" s="26"/>
      <c r="G155" s="26" t="s">
        <v>384</v>
      </c>
      <c r="H155" s="26"/>
      <c r="I155" s="27"/>
      <c r="J155" s="28"/>
      <c r="K155" s="27"/>
      <c r="L155" s="28"/>
      <c r="M155" s="27">
        <v>0</v>
      </c>
      <c r="N155" s="28"/>
      <c r="O155" s="27">
        <v>0</v>
      </c>
      <c r="P155" s="29"/>
      <c r="Q155" s="30"/>
      <c r="R155" s="29"/>
      <c r="S155" s="31"/>
    </row>
    <row r="156" spans="1:19" hidden="1" x14ac:dyDescent="0.35">
      <c r="A156" s="26"/>
      <c r="B156" s="26"/>
      <c r="C156" s="26"/>
      <c r="D156" s="26"/>
      <c r="E156" s="26"/>
      <c r="F156" s="26"/>
      <c r="G156" s="26" t="s">
        <v>385</v>
      </c>
      <c r="H156" s="26"/>
      <c r="I156" s="27"/>
      <c r="J156" s="28"/>
      <c r="K156" s="27"/>
      <c r="L156" s="28"/>
      <c r="M156" s="27">
        <v>0</v>
      </c>
      <c r="N156" s="28"/>
      <c r="O156" s="27">
        <v>0</v>
      </c>
      <c r="P156" s="29"/>
      <c r="Q156" s="30"/>
      <c r="R156" s="29"/>
      <c r="S156" s="31"/>
    </row>
    <row r="157" spans="1:19" hidden="1" x14ac:dyDescent="0.35">
      <c r="A157" s="26"/>
      <c r="B157" s="26"/>
      <c r="C157" s="26"/>
      <c r="D157" s="26"/>
      <c r="E157" s="26"/>
      <c r="F157" s="26"/>
      <c r="G157" s="26" t="s">
        <v>140</v>
      </c>
      <c r="H157" s="26"/>
      <c r="I157" s="27">
        <v>0</v>
      </c>
      <c r="J157" s="28"/>
      <c r="K157" s="27">
        <v>0</v>
      </c>
      <c r="L157" s="28"/>
      <c r="M157" s="27">
        <v>0</v>
      </c>
      <c r="N157" s="28"/>
      <c r="O157" s="27"/>
      <c r="P157" s="29"/>
      <c r="Q157" s="30"/>
      <c r="R157" s="29"/>
      <c r="S157" s="31"/>
    </row>
    <row r="158" spans="1:19" hidden="1" x14ac:dyDescent="0.35">
      <c r="A158" s="26"/>
      <c r="B158" s="26"/>
      <c r="C158" s="26"/>
      <c r="D158" s="26"/>
      <c r="E158" s="26"/>
      <c r="F158" s="26" t="s">
        <v>141</v>
      </c>
      <c r="G158" s="26"/>
      <c r="H158" s="26"/>
      <c r="I158" s="27">
        <f t="shared" ref="I158" si="29">ROUND(SUM(I151:I157),5)</f>
        <v>0</v>
      </c>
      <c r="J158" s="28">
        <f t="shared" ref="J158:P158" si="30">ROUND(SUM(J151:J157),5)</f>
        <v>0</v>
      </c>
      <c r="K158" s="27">
        <f t="shared" si="30"/>
        <v>0</v>
      </c>
      <c r="L158" s="28">
        <f t="shared" si="30"/>
        <v>0</v>
      </c>
      <c r="M158" s="27">
        <v>0</v>
      </c>
      <c r="N158" s="28">
        <f t="shared" si="30"/>
        <v>0</v>
      </c>
      <c r="O158" s="27">
        <v>0</v>
      </c>
      <c r="P158" s="28">
        <f t="shared" si="30"/>
        <v>0</v>
      </c>
      <c r="Q158" s="27"/>
      <c r="R158" s="29"/>
      <c r="S158" s="31"/>
    </row>
    <row r="159" spans="1:19" x14ac:dyDescent="0.35">
      <c r="A159" s="26"/>
      <c r="B159" s="26"/>
      <c r="C159" s="26"/>
      <c r="D159" s="26"/>
      <c r="E159" s="26"/>
      <c r="F159" s="26" t="s">
        <v>142</v>
      </c>
      <c r="G159" s="26"/>
      <c r="H159" s="26"/>
      <c r="I159" s="27"/>
      <c r="J159" s="28"/>
      <c r="K159" s="27"/>
      <c r="L159" s="28"/>
      <c r="M159" s="27"/>
      <c r="N159" s="28"/>
      <c r="O159" s="27"/>
      <c r="P159" s="29"/>
      <c r="Q159" s="30"/>
      <c r="R159" s="29"/>
      <c r="S159" s="31"/>
    </row>
    <row r="160" spans="1:19" x14ac:dyDescent="0.35">
      <c r="A160" s="26"/>
      <c r="B160" s="26"/>
      <c r="C160" s="26"/>
      <c r="D160" s="26"/>
      <c r="E160" s="26"/>
      <c r="F160" s="26"/>
      <c r="G160" s="26" t="s">
        <v>143</v>
      </c>
      <c r="H160" s="26"/>
      <c r="I160" s="27">
        <v>13177.3</v>
      </c>
      <c r="J160" s="28"/>
      <c r="K160" s="27">
        <v>17491.5</v>
      </c>
      <c r="L160" s="28"/>
      <c r="M160" s="27">
        <v>11609</v>
      </c>
      <c r="N160" s="28"/>
      <c r="O160" s="27">
        <v>18000</v>
      </c>
      <c r="P160" s="29"/>
      <c r="Q160" s="30">
        <v>16500</v>
      </c>
      <c r="R160" s="29"/>
      <c r="S160" s="31"/>
    </row>
    <row r="161" spans="1:19" x14ac:dyDescent="0.35">
      <c r="A161" s="26"/>
      <c r="B161" s="26"/>
      <c r="C161" s="26"/>
      <c r="D161" s="26"/>
      <c r="E161" s="26"/>
      <c r="F161" s="26"/>
      <c r="G161" s="26" t="s">
        <v>386</v>
      </c>
      <c r="H161" s="26"/>
      <c r="I161" s="27"/>
      <c r="J161" s="28"/>
      <c r="K161" s="27"/>
      <c r="L161" s="28"/>
      <c r="M161" s="27">
        <v>0</v>
      </c>
      <c r="N161" s="28"/>
      <c r="O161" s="27">
        <v>1048</v>
      </c>
      <c r="P161" s="29"/>
      <c r="Q161" s="30">
        <v>0</v>
      </c>
      <c r="R161" s="29"/>
      <c r="S161" s="31"/>
    </row>
    <row r="162" spans="1:19" x14ac:dyDescent="0.35">
      <c r="A162" s="26"/>
      <c r="B162" s="26"/>
      <c r="C162" s="26"/>
      <c r="D162" s="26"/>
      <c r="E162" s="26"/>
      <c r="F162" s="26"/>
      <c r="G162" s="26" t="s">
        <v>144</v>
      </c>
      <c r="H162" s="26"/>
      <c r="I162" s="27">
        <v>100.61</v>
      </c>
      <c r="J162" s="28"/>
      <c r="K162" s="27">
        <v>119.68</v>
      </c>
      <c r="L162" s="28"/>
      <c r="M162" s="27">
        <v>88</v>
      </c>
      <c r="N162" s="28"/>
      <c r="O162" s="27">
        <v>105.6</v>
      </c>
      <c r="P162" s="29"/>
      <c r="Q162" s="30">
        <v>110.88</v>
      </c>
      <c r="R162" s="29"/>
      <c r="S162" s="31"/>
    </row>
    <row r="163" spans="1:19" x14ac:dyDescent="0.35">
      <c r="A163" s="26"/>
      <c r="B163" s="26"/>
      <c r="C163" s="26"/>
      <c r="D163" s="26"/>
      <c r="E163" s="26"/>
      <c r="F163" s="26"/>
      <c r="G163" s="26" t="s">
        <v>145</v>
      </c>
      <c r="H163" s="26"/>
      <c r="I163" s="27">
        <v>1008.05</v>
      </c>
      <c r="J163" s="28"/>
      <c r="K163" s="27">
        <v>1338.1</v>
      </c>
      <c r="L163" s="28"/>
      <c r="M163" s="27">
        <v>757.56</v>
      </c>
      <c r="N163" s="28"/>
      <c r="O163" s="27">
        <v>1224</v>
      </c>
      <c r="P163" s="29"/>
      <c r="Q163" s="30">
        <v>1217.27</v>
      </c>
      <c r="R163" s="29"/>
      <c r="S163" s="31"/>
    </row>
    <row r="164" spans="1:19" x14ac:dyDescent="0.35">
      <c r="A164" s="26"/>
      <c r="B164" s="26"/>
      <c r="C164" s="26"/>
      <c r="D164" s="26"/>
      <c r="E164" s="26"/>
      <c r="F164" s="26"/>
      <c r="G164" s="26" t="s">
        <v>146</v>
      </c>
      <c r="H164" s="26"/>
      <c r="I164" s="27">
        <v>172.4</v>
      </c>
      <c r="J164" s="28"/>
      <c r="K164" s="27">
        <v>38.909999999999997</v>
      </c>
      <c r="L164" s="28"/>
      <c r="M164" s="27">
        <v>38.659999999999997</v>
      </c>
      <c r="N164" s="28"/>
      <c r="O164" s="27">
        <v>26.02</v>
      </c>
      <c r="P164" s="29"/>
      <c r="Q164" s="30">
        <v>54.31</v>
      </c>
      <c r="R164" s="29"/>
      <c r="S164" s="31"/>
    </row>
    <row r="165" spans="1:19" x14ac:dyDescent="0.35">
      <c r="A165" s="26"/>
      <c r="B165" s="26"/>
      <c r="C165" s="26"/>
      <c r="D165" s="26"/>
      <c r="E165" s="26"/>
      <c r="F165" s="26"/>
      <c r="G165" s="26" t="s">
        <v>147</v>
      </c>
      <c r="H165" s="26"/>
      <c r="I165" s="27">
        <v>0</v>
      </c>
      <c r="J165" s="28"/>
      <c r="K165" s="27">
        <v>0</v>
      </c>
      <c r="L165" s="28"/>
      <c r="M165" s="27"/>
      <c r="N165" s="28"/>
      <c r="O165" s="27"/>
      <c r="P165" s="29"/>
      <c r="Q165" s="30"/>
      <c r="R165" s="29"/>
      <c r="S165" s="31"/>
    </row>
    <row r="166" spans="1:19" x14ac:dyDescent="0.35">
      <c r="A166" s="26"/>
      <c r="B166" s="26"/>
      <c r="C166" s="26"/>
      <c r="D166" s="26"/>
      <c r="E166" s="26"/>
      <c r="F166" s="26" t="s">
        <v>148</v>
      </c>
      <c r="G166" s="26"/>
      <c r="H166" s="26"/>
      <c r="I166" s="27">
        <f t="shared" ref="I166:Q166" si="31">ROUND(SUM(I159:I165),5)</f>
        <v>14458.36</v>
      </c>
      <c r="J166" s="28">
        <f t="shared" ref="J166:P166" si="32">ROUND(SUM(J159:J165),5)</f>
        <v>0</v>
      </c>
      <c r="K166" s="27">
        <f t="shared" si="31"/>
        <v>18988.189999999999</v>
      </c>
      <c r="L166" s="28">
        <f t="shared" si="32"/>
        <v>0</v>
      </c>
      <c r="M166" s="27">
        <f t="shared" si="31"/>
        <v>12493.22</v>
      </c>
      <c r="N166" s="28">
        <f t="shared" si="32"/>
        <v>0</v>
      </c>
      <c r="O166" s="27">
        <f t="shared" si="31"/>
        <v>20403.62</v>
      </c>
      <c r="P166" s="28">
        <f t="shared" si="32"/>
        <v>0</v>
      </c>
      <c r="Q166" s="27">
        <f t="shared" si="31"/>
        <v>17882.46</v>
      </c>
      <c r="R166" s="29"/>
      <c r="S166" s="31"/>
    </row>
    <row r="167" spans="1:19" x14ac:dyDescent="0.35">
      <c r="A167" s="26"/>
      <c r="B167" s="26"/>
      <c r="C167" s="26"/>
      <c r="D167" s="26"/>
      <c r="E167" s="26"/>
      <c r="F167" s="26" t="s">
        <v>149</v>
      </c>
      <c r="G167" s="26"/>
      <c r="H167" s="26"/>
      <c r="I167" s="27"/>
      <c r="J167" s="28"/>
      <c r="K167" s="27"/>
      <c r="L167" s="28"/>
      <c r="M167" s="27"/>
      <c r="N167" s="28"/>
      <c r="O167" s="27"/>
      <c r="P167" s="29"/>
      <c r="Q167" s="30"/>
      <c r="R167" s="29"/>
      <c r="S167" s="31"/>
    </row>
    <row r="168" spans="1:19" x14ac:dyDescent="0.35">
      <c r="A168" s="26"/>
      <c r="B168" s="26"/>
      <c r="C168" s="26"/>
      <c r="D168" s="26"/>
      <c r="E168" s="26"/>
      <c r="F168" s="26"/>
      <c r="G168" s="26" t="s">
        <v>150</v>
      </c>
      <c r="H168" s="26"/>
      <c r="I168" s="27">
        <v>9122.3700000000008</v>
      </c>
      <c r="J168" s="28"/>
      <c r="K168" s="27">
        <v>10000</v>
      </c>
      <c r="L168" s="28"/>
      <c r="M168" s="27">
        <v>7614.3</v>
      </c>
      <c r="N168" s="28"/>
      <c r="O168" s="27">
        <v>10000</v>
      </c>
      <c r="P168" s="29"/>
      <c r="Q168" s="30">
        <v>10000</v>
      </c>
      <c r="R168" s="29"/>
      <c r="S168" s="31"/>
    </row>
    <row r="169" spans="1:19" x14ac:dyDescent="0.35">
      <c r="A169" s="26"/>
      <c r="B169" s="26"/>
      <c r="C169" s="26"/>
      <c r="D169" s="26"/>
      <c r="E169" s="26"/>
      <c r="F169" s="26"/>
      <c r="G169" s="26" t="s">
        <v>151</v>
      </c>
      <c r="H169" s="26"/>
      <c r="I169" s="27">
        <v>76.650000000000006</v>
      </c>
      <c r="J169" s="28"/>
      <c r="K169" s="27">
        <v>96.8</v>
      </c>
      <c r="L169" s="28"/>
      <c r="M169" s="27">
        <v>93.96</v>
      </c>
      <c r="N169" s="28"/>
      <c r="O169" s="27">
        <v>105.6</v>
      </c>
      <c r="P169" s="29"/>
      <c r="Q169" s="30">
        <v>110.88</v>
      </c>
      <c r="R169" s="29"/>
      <c r="S169" s="31"/>
    </row>
    <row r="170" spans="1:19" x14ac:dyDescent="0.35">
      <c r="A170" s="26"/>
      <c r="B170" s="26"/>
      <c r="C170" s="26"/>
      <c r="D170" s="26"/>
      <c r="E170" s="26"/>
      <c r="F170" s="26"/>
      <c r="G170" s="26" t="s">
        <v>152</v>
      </c>
      <c r="H170" s="26"/>
      <c r="I170" s="27">
        <v>697.86</v>
      </c>
      <c r="J170" s="28"/>
      <c r="K170" s="27">
        <v>677</v>
      </c>
      <c r="L170" s="28"/>
      <c r="M170" s="27">
        <v>494.49</v>
      </c>
      <c r="N170" s="28"/>
      <c r="O170" s="27">
        <v>765</v>
      </c>
      <c r="P170" s="29"/>
      <c r="Q170" s="30">
        <v>765</v>
      </c>
      <c r="R170" s="29"/>
      <c r="S170" s="31"/>
    </row>
    <row r="171" spans="1:19" x14ac:dyDescent="0.35">
      <c r="A171" s="26"/>
      <c r="B171" s="26"/>
      <c r="C171" s="26"/>
      <c r="D171" s="26"/>
      <c r="E171" s="26"/>
      <c r="F171" s="26"/>
      <c r="G171" s="26" t="s">
        <v>153</v>
      </c>
      <c r="H171" s="26"/>
      <c r="I171" s="27">
        <v>172.4</v>
      </c>
      <c r="J171" s="28"/>
      <c r="K171" s="27">
        <v>38.909999999999997</v>
      </c>
      <c r="L171" s="28"/>
      <c r="M171" s="27">
        <v>38.659999999999997</v>
      </c>
      <c r="N171" s="28"/>
      <c r="O171" s="27">
        <v>26.02</v>
      </c>
      <c r="P171" s="29"/>
      <c r="Q171" s="30">
        <v>54.31</v>
      </c>
      <c r="R171" s="29"/>
      <c r="S171" s="31"/>
    </row>
    <row r="172" spans="1:19" x14ac:dyDescent="0.35">
      <c r="A172" s="26"/>
      <c r="B172" s="26"/>
      <c r="C172" s="26"/>
      <c r="D172" s="26"/>
      <c r="E172" s="26"/>
      <c r="F172" s="26"/>
      <c r="G172" s="26" t="s">
        <v>154</v>
      </c>
      <c r="H172" s="26"/>
      <c r="I172" s="27"/>
      <c r="J172" s="28"/>
      <c r="K172" s="27"/>
      <c r="L172" s="28"/>
      <c r="M172" s="27"/>
      <c r="N172" s="28"/>
      <c r="O172" s="27">
        <v>0</v>
      </c>
      <c r="P172" s="29"/>
      <c r="Q172" s="30"/>
      <c r="R172" s="29"/>
      <c r="S172" s="31"/>
    </row>
    <row r="173" spans="1:19" x14ac:dyDescent="0.35">
      <c r="A173" s="26"/>
      <c r="B173" s="26"/>
      <c r="C173" s="26"/>
      <c r="D173" s="26"/>
      <c r="E173" s="26"/>
      <c r="F173" s="26"/>
      <c r="G173" s="26"/>
      <c r="H173" s="26" t="s">
        <v>155</v>
      </c>
      <c r="I173" s="27">
        <v>600.25</v>
      </c>
      <c r="J173" s="28"/>
      <c r="K173" s="27">
        <v>0</v>
      </c>
      <c r="L173" s="28"/>
      <c r="M173" s="27">
        <v>0</v>
      </c>
      <c r="N173" s="28"/>
      <c r="O173" s="27">
        <v>600</v>
      </c>
      <c r="P173" s="29"/>
      <c r="Q173" s="30">
        <v>600</v>
      </c>
      <c r="R173" s="29"/>
      <c r="S173" s="31"/>
    </row>
    <row r="174" spans="1:19" x14ac:dyDescent="0.35">
      <c r="A174" s="26"/>
      <c r="B174" s="26"/>
      <c r="C174" s="26"/>
      <c r="D174" s="26"/>
      <c r="E174" s="26"/>
      <c r="F174" s="26"/>
      <c r="G174" s="26"/>
      <c r="H174" s="26" t="s">
        <v>156</v>
      </c>
      <c r="I174" s="27">
        <v>45.92</v>
      </c>
      <c r="J174" s="28"/>
      <c r="K174" s="27">
        <v>0</v>
      </c>
      <c r="L174" s="28"/>
      <c r="M174" s="27">
        <v>0</v>
      </c>
      <c r="N174" s="28"/>
      <c r="O174" s="27">
        <v>45.9</v>
      </c>
      <c r="P174" s="29"/>
      <c r="Q174" s="30"/>
      <c r="R174" s="29"/>
      <c r="S174" s="31"/>
    </row>
    <row r="175" spans="1:19" x14ac:dyDescent="0.35">
      <c r="A175" s="26"/>
      <c r="B175" s="26"/>
      <c r="C175" s="26"/>
      <c r="D175" s="26"/>
      <c r="E175" s="26"/>
      <c r="F175" s="26"/>
      <c r="G175" s="26"/>
      <c r="H175" s="26" t="s">
        <v>387</v>
      </c>
      <c r="I175" s="27"/>
      <c r="J175" s="28"/>
      <c r="K175" s="27">
        <v>88</v>
      </c>
      <c r="L175" s="28"/>
      <c r="M175" s="27"/>
      <c r="N175" s="28"/>
      <c r="O175" s="27"/>
      <c r="P175" s="29"/>
      <c r="Q175" s="30"/>
      <c r="R175" s="29"/>
      <c r="S175" s="31"/>
    </row>
    <row r="176" spans="1:19" x14ac:dyDescent="0.35">
      <c r="A176" s="26"/>
      <c r="B176" s="26"/>
      <c r="C176" s="26"/>
      <c r="D176" s="26"/>
      <c r="E176" s="26"/>
      <c r="F176" s="26"/>
      <c r="G176" s="26" t="s">
        <v>157</v>
      </c>
      <c r="H176" s="26"/>
      <c r="I176" s="27">
        <f t="shared" ref="I176:Q176" si="33">ROUND(SUM(I172:I175),5)</f>
        <v>646.16999999999996</v>
      </c>
      <c r="J176" s="28">
        <f t="shared" ref="J176:P176" si="34">ROUND(SUM(J172:J175),5)</f>
        <v>0</v>
      </c>
      <c r="K176" s="27">
        <f t="shared" si="33"/>
        <v>88</v>
      </c>
      <c r="L176" s="28">
        <f t="shared" si="34"/>
        <v>0</v>
      </c>
      <c r="M176" s="27">
        <f t="shared" si="33"/>
        <v>0</v>
      </c>
      <c r="N176" s="28">
        <f t="shared" si="34"/>
        <v>0</v>
      </c>
      <c r="O176" s="27">
        <f t="shared" si="33"/>
        <v>645.9</v>
      </c>
      <c r="P176" s="28">
        <f t="shared" si="34"/>
        <v>0</v>
      </c>
      <c r="Q176" s="27">
        <f t="shared" si="33"/>
        <v>600</v>
      </c>
      <c r="R176" s="29"/>
      <c r="S176" s="31"/>
    </row>
    <row r="177" spans="1:19" x14ac:dyDescent="0.35">
      <c r="A177" s="26"/>
      <c r="B177" s="26"/>
      <c r="C177" s="26"/>
      <c r="D177" s="26"/>
      <c r="E177" s="26"/>
      <c r="F177" s="26"/>
      <c r="G177" s="26" t="s">
        <v>158</v>
      </c>
      <c r="H177" s="26"/>
      <c r="I177" s="27">
        <v>0</v>
      </c>
      <c r="J177" s="28"/>
      <c r="K177" s="27">
        <v>0</v>
      </c>
      <c r="L177" s="28"/>
      <c r="M177" s="27"/>
      <c r="N177" s="28"/>
      <c r="O177" s="27"/>
      <c r="P177" s="29"/>
      <c r="Q177" s="30"/>
      <c r="R177" s="29"/>
      <c r="S177" s="31"/>
    </row>
    <row r="178" spans="1:19" x14ac:dyDescent="0.35">
      <c r="A178" s="26"/>
      <c r="B178" s="26"/>
      <c r="C178" s="26"/>
      <c r="D178" s="26"/>
      <c r="E178" s="26"/>
      <c r="F178" s="26" t="s">
        <v>159</v>
      </c>
      <c r="G178" s="26"/>
      <c r="H178" s="26"/>
      <c r="I178" s="27">
        <f t="shared" ref="I178" si="35">ROUND(SUM(I167:I171)+SUM(I176:I177),5)</f>
        <v>10715.45</v>
      </c>
      <c r="J178" s="28">
        <f t="shared" ref="J178:P178" si="36">ROUND(SUM(J167:J171)+SUM(J176:J177),5)</f>
        <v>0</v>
      </c>
      <c r="K178" s="27">
        <f t="shared" si="36"/>
        <v>10900.71</v>
      </c>
      <c r="L178" s="28">
        <f t="shared" si="36"/>
        <v>0</v>
      </c>
      <c r="M178" s="27">
        <f t="shared" ref="M178:Q178" si="37">ROUND(SUM(M167:M171)+SUM(M176:M177),5)</f>
        <v>8241.41</v>
      </c>
      <c r="N178" s="28">
        <f t="shared" si="36"/>
        <v>0</v>
      </c>
      <c r="O178" s="27">
        <f t="shared" si="37"/>
        <v>11542.52</v>
      </c>
      <c r="P178" s="28">
        <f t="shared" si="36"/>
        <v>0</v>
      </c>
      <c r="Q178" s="27">
        <f t="shared" si="37"/>
        <v>11530.19</v>
      </c>
      <c r="R178" s="29"/>
      <c r="S178" s="31"/>
    </row>
    <row r="179" spans="1:19" x14ac:dyDescent="0.35">
      <c r="A179" s="26"/>
      <c r="B179" s="26"/>
      <c r="C179" s="26"/>
      <c r="D179" s="26"/>
      <c r="E179" s="26"/>
      <c r="F179" s="26" t="s">
        <v>160</v>
      </c>
      <c r="G179" s="26"/>
      <c r="H179" s="26"/>
      <c r="I179" s="27"/>
      <c r="J179" s="28"/>
      <c r="K179" s="27"/>
      <c r="L179" s="28"/>
      <c r="M179" s="27"/>
      <c r="N179" s="28"/>
      <c r="O179" s="27"/>
      <c r="P179" s="29"/>
      <c r="Q179" s="30"/>
      <c r="R179" s="29"/>
      <c r="S179" s="31"/>
    </row>
    <row r="180" spans="1:19" x14ac:dyDescent="0.35">
      <c r="A180" s="26"/>
      <c r="B180" s="26"/>
      <c r="C180" s="26"/>
      <c r="D180" s="26"/>
      <c r="E180" s="26"/>
      <c r="F180" s="26"/>
      <c r="G180" s="26" t="s">
        <v>161</v>
      </c>
      <c r="H180" s="26"/>
      <c r="I180" s="27">
        <v>567.52</v>
      </c>
      <c r="J180" s="28"/>
      <c r="K180" s="27">
        <v>876.07</v>
      </c>
      <c r="L180" s="28"/>
      <c r="M180" s="27">
        <v>0</v>
      </c>
      <c r="N180" s="28"/>
      <c r="O180" s="27">
        <v>1000</v>
      </c>
      <c r="P180" s="29"/>
      <c r="Q180" s="30">
        <v>1000</v>
      </c>
      <c r="R180" s="29"/>
      <c r="S180" s="31"/>
    </row>
    <row r="181" spans="1:19" x14ac:dyDescent="0.35">
      <c r="A181" s="26"/>
      <c r="B181" s="26"/>
      <c r="C181" s="26"/>
      <c r="D181" s="26"/>
      <c r="E181" s="26"/>
      <c r="F181" s="26"/>
      <c r="G181" s="26" t="s">
        <v>162</v>
      </c>
      <c r="H181" s="26"/>
      <c r="I181" s="27">
        <v>93.68</v>
      </c>
      <c r="J181" s="28"/>
      <c r="K181" s="27">
        <v>0</v>
      </c>
      <c r="L181" s="28"/>
      <c r="M181" s="27">
        <v>0</v>
      </c>
      <c r="N181" s="28"/>
      <c r="O181" s="27">
        <v>250</v>
      </c>
      <c r="P181" s="29"/>
      <c r="Q181" s="30">
        <v>250</v>
      </c>
      <c r="R181" s="29"/>
      <c r="S181" s="31"/>
    </row>
    <row r="182" spans="1:19" x14ac:dyDescent="0.35">
      <c r="A182" s="26"/>
      <c r="B182" s="26"/>
      <c r="C182" s="26"/>
      <c r="D182" s="26"/>
      <c r="E182" s="26"/>
      <c r="F182" s="26"/>
      <c r="G182" s="26" t="s">
        <v>163</v>
      </c>
      <c r="H182" s="26"/>
      <c r="I182" s="27">
        <v>3864.88</v>
      </c>
      <c r="J182" s="28"/>
      <c r="K182" s="27">
        <v>4938.93</v>
      </c>
      <c r="L182" s="28"/>
      <c r="M182" s="27">
        <v>3865.56</v>
      </c>
      <c r="N182" s="28"/>
      <c r="O182" s="27">
        <v>4000</v>
      </c>
      <c r="P182" s="29"/>
      <c r="Q182" s="30">
        <v>4000</v>
      </c>
      <c r="R182" s="29"/>
      <c r="S182" s="31"/>
    </row>
    <row r="183" spans="1:19" x14ac:dyDescent="0.35">
      <c r="A183" s="26"/>
      <c r="B183" s="26"/>
      <c r="C183" s="26"/>
      <c r="D183" s="26"/>
      <c r="E183" s="26"/>
      <c r="F183" s="26" t="s">
        <v>164</v>
      </c>
      <c r="G183" s="26"/>
      <c r="H183" s="26"/>
      <c r="I183" s="27">
        <f t="shared" ref="I183:Q183" si="38">ROUND(SUM(I179:I182),5)</f>
        <v>4526.08</v>
      </c>
      <c r="J183" s="28">
        <f t="shared" ref="J183:P183" si="39">ROUND(SUM(J179:J182),5)</f>
        <v>0</v>
      </c>
      <c r="K183" s="27">
        <f t="shared" si="38"/>
        <v>5815</v>
      </c>
      <c r="L183" s="28">
        <f t="shared" si="39"/>
        <v>0</v>
      </c>
      <c r="M183" s="27">
        <f t="shared" si="38"/>
        <v>3865.56</v>
      </c>
      <c r="N183" s="28">
        <f t="shared" si="39"/>
        <v>0</v>
      </c>
      <c r="O183" s="27">
        <f t="shared" si="38"/>
        <v>5250</v>
      </c>
      <c r="P183" s="28">
        <f t="shared" si="39"/>
        <v>0</v>
      </c>
      <c r="Q183" s="27">
        <f t="shared" si="38"/>
        <v>5250</v>
      </c>
      <c r="R183" s="29"/>
      <c r="S183" s="31"/>
    </row>
    <row r="184" spans="1:19" x14ac:dyDescent="0.35">
      <c r="A184" s="26"/>
      <c r="B184" s="26"/>
      <c r="C184" s="26"/>
      <c r="D184" s="26"/>
      <c r="E184" s="26"/>
      <c r="F184" s="26" t="s">
        <v>165</v>
      </c>
      <c r="G184" s="26"/>
      <c r="H184" s="26"/>
      <c r="I184" s="27"/>
      <c r="J184" s="28"/>
      <c r="K184" s="27"/>
      <c r="L184" s="28"/>
      <c r="M184" s="27"/>
      <c r="N184" s="28"/>
      <c r="O184" s="27"/>
      <c r="P184" s="29"/>
      <c r="Q184" s="30"/>
      <c r="R184" s="29"/>
      <c r="S184" s="31"/>
    </row>
    <row r="185" spans="1:19" x14ac:dyDescent="0.35">
      <c r="A185" s="26"/>
      <c r="B185" s="26"/>
      <c r="C185" s="26"/>
      <c r="D185" s="26"/>
      <c r="E185" s="26"/>
      <c r="F185" s="26"/>
      <c r="G185" s="26" t="s">
        <v>166</v>
      </c>
      <c r="H185" s="26"/>
      <c r="I185" s="27">
        <v>2673.55</v>
      </c>
      <c r="J185" s="28"/>
      <c r="K185" s="27">
        <v>2665.31</v>
      </c>
      <c r="L185" s="28"/>
      <c r="M185" s="27">
        <v>1464.7</v>
      </c>
      <c r="N185" s="28"/>
      <c r="O185" s="27">
        <v>2700</v>
      </c>
      <c r="P185" s="29"/>
      <c r="Q185" s="30">
        <v>3200</v>
      </c>
      <c r="R185" s="29"/>
      <c r="S185" s="31"/>
    </row>
    <row r="186" spans="1:19" x14ac:dyDescent="0.35">
      <c r="A186" s="26"/>
      <c r="B186" s="26"/>
      <c r="C186" s="26"/>
      <c r="D186" s="26"/>
      <c r="E186" s="26"/>
      <c r="F186" s="26"/>
      <c r="G186" s="26" t="s">
        <v>167</v>
      </c>
      <c r="H186" s="26"/>
      <c r="I186" s="27">
        <v>4815.6499999999996</v>
      </c>
      <c r="J186" s="28"/>
      <c r="K186" s="27">
        <v>4820.09</v>
      </c>
      <c r="L186" s="28"/>
      <c r="M186" s="27">
        <v>3873.2</v>
      </c>
      <c r="N186" s="28"/>
      <c r="O186" s="27">
        <v>6500</v>
      </c>
      <c r="P186" s="29"/>
      <c r="Q186" s="68">
        <v>6500</v>
      </c>
      <c r="R186" s="29"/>
      <c r="S186" s="31"/>
    </row>
    <row r="187" spans="1:19" x14ac:dyDescent="0.35">
      <c r="A187" s="26"/>
      <c r="B187" s="26"/>
      <c r="C187" s="26"/>
      <c r="D187" s="26"/>
      <c r="E187" s="26"/>
      <c r="F187" s="26"/>
      <c r="G187" s="26" t="s">
        <v>168</v>
      </c>
      <c r="H187" s="26"/>
      <c r="I187" s="27">
        <v>5695.47</v>
      </c>
      <c r="J187" s="28"/>
      <c r="K187" s="27">
        <v>2057.1</v>
      </c>
      <c r="L187" s="28"/>
      <c r="M187" s="27">
        <v>1976.48</v>
      </c>
      <c r="N187" s="28"/>
      <c r="O187" s="27">
        <v>6500</v>
      </c>
      <c r="P187" s="29"/>
      <c r="Q187" s="68">
        <v>6500</v>
      </c>
      <c r="R187" s="29"/>
      <c r="S187" s="31"/>
    </row>
    <row r="188" spans="1:19" x14ac:dyDescent="0.35">
      <c r="A188" s="26"/>
      <c r="B188" s="26"/>
      <c r="C188" s="26"/>
      <c r="D188" s="26"/>
      <c r="E188" s="26"/>
      <c r="F188" s="26"/>
      <c r="G188" s="26" t="s">
        <v>169</v>
      </c>
      <c r="H188" s="26"/>
      <c r="I188" s="27">
        <v>6477.31</v>
      </c>
      <c r="J188" s="28"/>
      <c r="K188" s="27">
        <v>8380.02</v>
      </c>
      <c r="L188" s="28"/>
      <c r="M188" s="27">
        <v>7084.34</v>
      </c>
      <c r="N188" s="28"/>
      <c r="O188" s="27">
        <v>9000</v>
      </c>
      <c r="P188" s="29"/>
      <c r="Q188" s="68">
        <v>10000</v>
      </c>
      <c r="R188" s="29"/>
      <c r="S188" s="31"/>
    </row>
    <row r="189" spans="1:19" x14ac:dyDescent="0.35">
      <c r="A189" s="26"/>
      <c r="B189" s="26"/>
      <c r="C189" s="26"/>
      <c r="D189" s="26"/>
      <c r="E189" s="26"/>
      <c r="F189" s="26" t="s">
        <v>170</v>
      </c>
      <c r="G189" s="26"/>
      <c r="H189" s="26"/>
      <c r="I189" s="27">
        <f t="shared" ref="I189" si="40">ROUND(SUM(I184:I188),5)</f>
        <v>19661.98</v>
      </c>
      <c r="J189" s="28">
        <f t="shared" ref="J189:Q189" si="41">ROUND(SUM(J184:J188),5)</f>
        <v>0</v>
      </c>
      <c r="K189" s="27">
        <f t="shared" si="41"/>
        <v>17922.52</v>
      </c>
      <c r="L189" s="28">
        <f t="shared" si="41"/>
        <v>0</v>
      </c>
      <c r="M189" s="27">
        <f t="shared" si="41"/>
        <v>14398.72</v>
      </c>
      <c r="N189" s="28">
        <f t="shared" si="41"/>
        <v>0</v>
      </c>
      <c r="O189" s="27">
        <f t="shared" si="41"/>
        <v>24700</v>
      </c>
      <c r="P189" s="28">
        <f t="shared" si="41"/>
        <v>0</v>
      </c>
      <c r="Q189" s="27">
        <f t="shared" si="41"/>
        <v>26200</v>
      </c>
      <c r="R189" s="29"/>
      <c r="S189" s="31"/>
    </row>
    <row r="190" spans="1:19" x14ac:dyDescent="0.35">
      <c r="A190" s="26"/>
      <c r="B190" s="26"/>
      <c r="C190" s="26"/>
      <c r="D190" s="26"/>
      <c r="E190" s="26"/>
      <c r="F190" s="26" t="s">
        <v>171</v>
      </c>
      <c r="G190" s="26"/>
      <c r="H190" s="26"/>
      <c r="I190" s="27"/>
      <c r="J190" s="28"/>
      <c r="K190" s="27"/>
      <c r="L190" s="28"/>
      <c r="M190" s="27"/>
      <c r="N190" s="28"/>
      <c r="O190" s="27"/>
      <c r="P190" s="29"/>
      <c r="Q190" s="30"/>
      <c r="R190" s="29"/>
      <c r="S190" s="31"/>
    </row>
    <row r="191" spans="1:19" x14ac:dyDescent="0.35">
      <c r="A191" s="26"/>
      <c r="B191" s="26"/>
      <c r="C191" s="26"/>
      <c r="D191" s="26"/>
      <c r="E191" s="26"/>
      <c r="F191" s="26"/>
      <c r="G191" s="26" t="s">
        <v>172</v>
      </c>
      <c r="H191" s="26"/>
      <c r="I191" s="27"/>
      <c r="J191" s="28"/>
      <c r="K191" s="27"/>
      <c r="L191" s="28"/>
      <c r="M191" s="27"/>
      <c r="N191" s="28"/>
      <c r="O191" s="27"/>
      <c r="P191" s="29"/>
      <c r="Q191" s="30"/>
      <c r="R191" s="29"/>
      <c r="S191" s="31"/>
    </row>
    <row r="192" spans="1:19" x14ac:dyDescent="0.35">
      <c r="A192" s="26"/>
      <c r="B192" s="26"/>
      <c r="C192" s="26"/>
      <c r="D192" s="26"/>
      <c r="E192" s="26"/>
      <c r="F192" s="26"/>
      <c r="G192" s="26"/>
      <c r="H192" s="26" t="s">
        <v>173</v>
      </c>
      <c r="I192" s="27">
        <v>5673.8</v>
      </c>
      <c r="J192" s="28"/>
      <c r="K192" s="27">
        <v>4980.79</v>
      </c>
      <c r="L192" s="28"/>
      <c r="M192" s="27">
        <v>4676.76</v>
      </c>
      <c r="N192" s="28"/>
      <c r="O192" s="27">
        <v>6270.47</v>
      </c>
      <c r="P192" s="29"/>
      <c r="Q192" s="30">
        <v>5000</v>
      </c>
      <c r="R192" s="29"/>
      <c r="S192" s="31"/>
    </row>
    <row r="193" spans="1:19" x14ac:dyDescent="0.35">
      <c r="A193" s="26"/>
      <c r="B193" s="26"/>
      <c r="C193" s="26"/>
      <c r="D193" s="26"/>
      <c r="E193" s="26"/>
      <c r="F193" s="26"/>
      <c r="G193" s="26"/>
      <c r="H193" s="26" t="s">
        <v>174</v>
      </c>
      <c r="I193" s="27">
        <v>1091.25</v>
      </c>
      <c r="J193" s="28"/>
      <c r="K193" s="27">
        <v>1054.0899999999999</v>
      </c>
      <c r="L193" s="28"/>
      <c r="M193" s="27">
        <v>1255.75</v>
      </c>
      <c r="N193" s="28"/>
      <c r="O193" s="27">
        <v>1263.6199999999999</v>
      </c>
      <c r="P193" s="29"/>
      <c r="Q193" s="30">
        <v>1312.5</v>
      </c>
      <c r="R193" s="29"/>
      <c r="S193" s="31"/>
    </row>
    <row r="194" spans="1:19" x14ac:dyDescent="0.35">
      <c r="A194" s="26"/>
      <c r="B194" s="26"/>
      <c r="C194" s="26"/>
      <c r="D194" s="26"/>
      <c r="E194" s="26"/>
      <c r="F194" s="26"/>
      <c r="G194" s="26"/>
      <c r="H194" s="26" t="s">
        <v>175</v>
      </c>
      <c r="I194" s="27">
        <v>6975.5</v>
      </c>
      <c r="J194" s="28"/>
      <c r="K194" s="27">
        <v>5187</v>
      </c>
      <c r="L194" s="28"/>
      <c r="M194" s="27">
        <v>5224.8</v>
      </c>
      <c r="N194" s="28"/>
      <c r="O194" s="27">
        <v>4499.88</v>
      </c>
      <c r="P194" s="29"/>
      <c r="Q194" s="30">
        <v>6247.5</v>
      </c>
      <c r="R194" s="29"/>
      <c r="S194" s="31"/>
    </row>
    <row r="195" spans="1:19" x14ac:dyDescent="0.35">
      <c r="A195" s="26"/>
      <c r="B195" s="26"/>
      <c r="C195" s="26"/>
      <c r="D195" s="26"/>
      <c r="E195" s="26"/>
      <c r="F195" s="26"/>
      <c r="G195" s="26" t="s">
        <v>176</v>
      </c>
      <c r="H195" s="26"/>
      <c r="I195" s="27">
        <f t="shared" ref="I195:K195" si="42">ROUND(SUM(I191:I194),5)</f>
        <v>13740.55</v>
      </c>
      <c r="J195" s="28">
        <f t="shared" ref="J195:Q195" si="43">ROUND(SUM(J191:J194),5)</f>
        <v>0</v>
      </c>
      <c r="K195" s="27">
        <f t="shared" si="42"/>
        <v>11221.88</v>
      </c>
      <c r="L195" s="28">
        <f t="shared" si="43"/>
        <v>0</v>
      </c>
      <c r="M195" s="27">
        <f t="shared" si="43"/>
        <v>11157.31</v>
      </c>
      <c r="N195" s="28">
        <f t="shared" si="43"/>
        <v>0</v>
      </c>
      <c r="O195" s="27">
        <f t="shared" si="43"/>
        <v>12033.97</v>
      </c>
      <c r="P195" s="28">
        <f t="shared" si="43"/>
        <v>0</v>
      </c>
      <c r="Q195" s="27">
        <f t="shared" si="43"/>
        <v>12560</v>
      </c>
      <c r="R195" s="29"/>
      <c r="S195" s="31"/>
    </row>
    <row r="196" spans="1:19" x14ac:dyDescent="0.35">
      <c r="A196" s="26"/>
      <c r="B196" s="26"/>
      <c r="C196" s="26"/>
      <c r="D196" s="26"/>
      <c r="E196" s="26"/>
      <c r="F196" s="26"/>
      <c r="G196" s="26" t="s">
        <v>177</v>
      </c>
      <c r="H196" s="26"/>
      <c r="I196" s="27"/>
      <c r="J196" s="28"/>
      <c r="K196" s="27"/>
      <c r="L196" s="28"/>
      <c r="M196" s="27"/>
      <c r="N196" s="28"/>
      <c r="O196" s="27"/>
      <c r="P196" s="29"/>
      <c r="Q196" s="30"/>
      <c r="R196" s="29"/>
      <c r="S196" s="31"/>
    </row>
    <row r="197" spans="1:19" x14ac:dyDescent="0.35">
      <c r="A197" s="26"/>
      <c r="B197" s="26"/>
      <c r="C197" s="26"/>
      <c r="D197" s="26"/>
      <c r="E197" s="26"/>
      <c r="F197" s="26"/>
      <c r="G197" s="26"/>
      <c r="H197" s="26" t="s">
        <v>178</v>
      </c>
      <c r="I197" s="27">
        <v>4584.3599999999997</v>
      </c>
      <c r="J197" s="28"/>
      <c r="K197" s="27">
        <v>10347.01</v>
      </c>
      <c r="L197" s="28"/>
      <c r="M197" s="27">
        <v>10667.44</v>
      </c>
      <c r="N197" s="28"/>
      <c r="O197" s="27">
        <v>7960.39</v>
      </c>
      <c r="P197" s="29"/>
      <c r="Q197" s="30">
        <v>11000</v>
      </c>
      <c r="R197" s="29"/>
      <c r="S197" s="31"/>
    </row>
    <row r="198" spans="1:19" x14ac:dyDescent="0.35">
      <c r="A198" s="26"/>
      <c r="B198" s="26"/>
      <c r="C198" s="26"/>
      <c r="D198" s="26"/>
      <c r="E198" s="26"/>
      <c r="F198" s="26"/>
      <c r="G198" s="26"/>
      <c r="H198" s="26" t="s">
        <v>179</v>
      </c>
      <c r="I198" s="27">
        <v>1047.5999999999999</v>
      </c>
      <c r="J198" s="28"/>
      <c r="K198" s="27">
        <v>1237.4100000000001</v>
      </c>
      <c r="L198" s="28"/>
      <c r="M198" s="27">
        <v>1255.75</v>
      </c>
      <c r="N198" s="28"/>
      <c r="O198" s="27">
        <v>952.3</v>
      </c>
      <c r="P198" s="29"/>
      <c r="Q198" s="30">
        <v>1312.5</v>
      </c>
      <c r="R198" s="29"/>
      <c r="S198" s="31"/>
    </row>
    <row r="199" spans="1:19" x14ac:dyDescent="0.35">
      <c r="A199" s="26"/>
      <c r="B199" s="26"/>
      <c r="C199" s="26"/>
      <c r="D199" s="26"/>
      <c r="E199" s="26"/>
      <c r="F199" s="26"/>
      <c r="G199" s="26"/>
      <c r="H199" s="26" t="s">
        <v>180</v>
      </c>
      <c r="I199" s="27">
        <v>1781.25</v>
      </c>
      <c r="J199" s="28"/>
      <c r="K199" s="27">
        <v>3263</v>
      </c>
      <c r="L199" s="28"/>
      <c r="M199" s="27">
        <v>3284.16</v>
      </c>
      <c r="N199" s="28"/>
      <c r="O199" s="27">
        <v>2620.1799999999998</v>
      </c>
      <c r="P199" s="29"/>
      <c r="Q199" s="30">
        <v>3927</v>
      </c>
      <c r="R199" s="29"/>
      <c r="S199" s="31"/>
    </row>
    <row r="200" spans="1:19" x14ac:dyDescent="0.35">
      <c r="A200" s="26"/>
      <c r="B200" s="26"/>
      <c r="C200" s="26"/>
      <c r="D200" s="26"/>
      <c r="E200" s="26"/>
      <c r="F200" s="26"/>
      <c r="G200" s="26" t="s">
        <v>181</v>
      </c>
      <c r="H200" s="26"/>
      <c r="I200" s="27">
        <f t="shared" ref="I200" si="44">ROUND(SUM(I196:I199),5)</f>
        <v>7413.21</v>
      </c>
      <c r="J200" s="28">
        <f t="shared" ref="J200:Q200" si="45">ROUND(SUM(J196:J199),5)</f>
        <v>0</v>
      </c>
      <c r="K200" s="27">
        <f t="shared" si="45"/>
        <v>14847.42</v>
      </c>
      <c r="L200" s="28">
        <f t="shared" si="45"/>
        <v>0</v>
      </c>
      <c r="M200" s="27">
        <f t="shared" si="45"/>
        <v>15207.35</v>
      </c>
      <c r="N200" s="28">
        <f t="shared" si="45"/>
        <v>0</v>
      </c>
      <c r="O200" s="27">
        <f t="shared" si="45"/>
        <v>11532.87</v>
      </c>
      <c r="P200" s="28">
        <f t="shared" si="45"/>
        <v>0</v>
      </c>
      <c r="Q200" s="27">
        <f t="shared" si="45"/>
        <v>16239.5</v>
      </c>
      <c r="R200" s="29"/>
      <c r="S200" s="31"/>
    </row>
    <row r="201" spans="1:19" x14ac:dyDescent="0.35">
      <c r="A201" s="26"/>
      <c r="B201" s="26"/>
      <c r="C201" s="26"/>
      <c r="D201" s="26"/>
      <c r="E201" s="26"/>
      <c r="F201" s="26"/>
      <c r="G201" s="26" t="s">
        <v>182</v>
      </c>
      <c r="H201" s="26"/>
      <c r="I201" s="27"/>
      <c r="J201" s="28"/>
      <c r="K201" s="27"/>
      <c r="L201" s="28"/>
      <c r="M201" s="27"/>
      <c r="N201" s="28"/>
      <c r="O201" s="27"/>
      <c r="P201" s="29"/>
      <c r="Q201" s="30"/>
      <c r="R201" s="29"/>
      <c r="S201" s="31"/>
    </row>
    <row r="202" spans="1:19" x14ac:dyDescent="0.35">
      <c r="A202" s="26"/>
      <c r="B202" s="26"/>
      <c r="C202" s="26"/>
      <c r="D202" s="26"/>
      <c r="E202" s="26"/>
      <c r="F202" s="26"/>
      <c r="G202" s="26"/>
      <c r="H202" s="26" t="s">
        <v>183</v>
      </c>
      <c r="I202" s="27">
        <v>3750.84</v>
      </c>
      <c r="J202" s="28"/>
      <c r="K202" s="27">
        <v>3462.2</v>
      </c>
      <c r="L202" s="28"/>
      <c r="M202" s="27">
        <v>4666.8</v>
      </c>
      <c r="N202" s="28"/>
      <c r="O202" s="27">
        <v>4576.9399999999996</v>
      </c>
      <c r="P202" s="29"/>
      <c r="Q202" s="30">
        <v>5000</v>
      </c>
      <c r="R202" s="29"/>
      <c r="S202" s="31"/>
    </row>
    <row r="203" spans="1:19" x14ac:dyDescent="0.35">
      <c r="A203" s="26"/>
      <c r="B203" s="26"/>
      <c r="C203" s="26"/>
      <c r="D203" s="26"/>
      <c r="E203" s="26"/>
      <c r="F203" s="26"/>
      <c r="G203" s="26"/>
      <c r="H203" s="26" t="s">
        <v>184</v>
      </c>
      <c r="I203" s="27">
        <v>2226.15</v>
      </c>
      <c r="J203" s="28"/>
      <c r="K203" s="27">
        <v>2291.5</v>
      </c>
      <c r="L203" s="28"/>
      <c r="M203" s="27">
        <v>2511.5</v>
      </c>
      <c r="N203" s="28"/>
      <c r="O203" s="27">
        <v>2362.4299999999998</v>
      </c>
      <c r="P203" s="29"/>
      <c r="Q203" s="30">
        <v>2985</v>
      </c>
      <c r="R203" s="29"/>
      <c r="S203" s="31"/>
    </row>
    <row r="204" spans="1:19" x14ac:dyDescent="0.35">
      <c r="A204" s="26"/>
      <c r="B204" s="26"/>
      <c r="C204" s="26"/>
      <c r="D204" s="26"/>
      <c r="E204" s="26"/>
      <c r="F204" s="26"/>
      <c r="G204" s="26"/>
      <c r="H204" s="26" t="s">
        <v>185</v>
      </c>
      <c r="I204" s="27">
        <v>11098.25</v>
      </c>
      <c r="J204" s="28"/>
      <c r="K204" s="27">
        <v>7930.67</v>
      </c>
      <c r="L204" s="28"/>
      <c r="M204" s="27">
        <v>7890.04</v>
      </c>
      <c r="N204" s="28"/>
      <c r="O204" s="27">
        <v>7697.54</v>
      </c>
      <c r="P204" s="29"/>
      <c r="Q204" s="30">
        <v>8000</v>
      </c>
      <c r="R204" s="29"/>
      <c r="S204" s="31"/>
    </row>
    <row r="205" spans="1:19" x14ac:dyDescent="0.35">
      <c r="A205" s="26"/>
      <c r="B205" s="26"/>
      <c r="C205" s="26"/>
      <c r="D205" s="26"/>
      <c r="E205" s="26"/>
      <c r="F205" s="26"/>
      <c r="G205" s="26"/>
      <c r="H205" s="26" t="s">
        <v>186</v>
      </c>
      <c r="I205" s="27">
        <v>370</v>
      </c>
      <c r="J205" s="28"/>
      <c r="K205" s="27">
        <v>0</v>
      </c>
      <c r="L205" s="28"/>
      <c r="M205" s="27">
        <v>0</v>
      </c>
      <c r="N205" s="28"/>
      <c r="O205" s="27"/>
      <c r="P205" s="29"/>
      <c r="Q205" s="30"/>
      <c r="R205" s="29"/>
      <c r="S205" s="31"/>
    </row>
    <row r="206" spans="1:19" x14ac:dyDescent="0.35">
      <c r="A206" s="26"/>
      <c r="B206" s="26"/>
      <c r="C206" s="26"/>
      <c r="D206" s="26"/>
      <c r="E206" s="26"/>
      <c r="F206" s="26"/>
      <c r="G206" s="26" t="s">
        <v>187</v>
      </c>
      <c r="H206" s="26"/>
      <c r="I206" s="27">
        <f t="shared" ref="I206" si="46">ROUND(SUM(I201:I205),5)</f>
        <v>17445.240000000002</v>
      </c>
      <c r="J206" s="28">
        <f t="shared" ref="J206:Q206" si="47">ROUND(SUM(J201:J205),5)</f>
        <v>0</v>
      </c>
      <c r="K206" s="27">
        <f t="shared" si="47"/>
        <v>13684.37</v>
      </c>
      <c r="L206" s="28">
        <f t="shared" si="47"/>
        <v>0</v>
      </c>
      <c r="M206" s="27">
        <f t="shared" si="47"/>
        <v>15068.34</v>
      </c>
      <c r="N206" s="28">
        <f t="shared" si="47"/>
        <v>0</v>
      </c>
      <c r="O206" s="27">
        <f t="shared" si="47"/>
        <v>14636.91</v>
      </c>
      <c r="P206" s="28">
        <f t="shared" si="47"/>
        <v>0</v>
      </c>
      <c r="Q206" s="27">
        <f t="shared" si="47"/>
        <v>15985</v>
      </c>
      <c r="R206" s="29"/>
      <c r="S206" s="31"/>
    </row>
    <row r="207" spans="1:19" x14ac:dyDescent="0.35">
      <c r="A207" s="26"/>
      <c r="B207" s="26"/>
      <c r="C207" s="26"/>
      <c r="D207" s="26"/>
      <c r="E207" s="26"/>
      <c r="F207" s="26" t="s">
        <v>188</v>
      </c>
      <c r="G207" s="26"/>
      <c r="H207" s="26"/>
      <c r="I207" s="27">
        <f t="shared" ref="I207" si="48">ROUND(I190+I195+I200+I206,5)</f>
        <v>38599</v>
      </c>
      <c r="J207" s="28">
        <f t="shared" ref="J207:P207" si="49">ROUND(J190+J195+J200+J206,5)</f>
        <v>0</v>
      </c>
      <c r="K207" s="27">
        <f t="shared" si="49"/>
        <v>39753.67</v>
      </c>
      <c r="L207" s="28">
        <f t="shared" si="49"/>
        <v>0</v>
      </c>
      <c r="M207" s="27">
        <f t="shared" si="49"/>
        <v>41433</v>
      </c>
      <c r="N207" s="28">
        <f t="shared" si="49"/>
        <v>0</v>
      </c>
      <c r="O207" s="27">
        <v>38203.75</v>
      </c>
      <c r="P207" s="28">
        <f t="shared" si="49"/>
        <v>0</v>
      </c>
      <c r="Q207" s="27">
        <v>38203.75</v>
      </c>
      <c r="R207" s="29"/>
      <c r="S207" s="31"/>
    </row>
    <row r="208" spans="1:19" x14ac:dyDescent="0.35">
      <c r="A208" s="26"/>
      <c r="B208" s="26"/>
      <c r="C208" s="26"/>
      <c r="D208" s="26"/>
      <c r="E208" s="26" t="s">
        <v>189</v>
      </c>
      <c r="F208" s="26"/>
      <c r="G208" s="26"/>
      <c r="H208" s="26"/>
      <c r="I208" s="27">
        <f t="shared" ref="I208:Q208" si="50">ROUND(SUM(I104:I109)+SUM(I113:I122)+I130+I140+I150+I158+I166+I178+I183+I189+I207,5)</f>
        <v>240224.46</v>
      </c>
      <c r="J208" s="28">
        <f t="shared" si="50"/>
        <v>0</v>
      </c>
      <c r="K208" s="27">
        <f t="shared" si="50"/>
        <v>254967.76</v>
      </c>
      <c r="L208" s="28">
        <f t="shared" si="50"/>
        <v>0</v>
      </c>
      <c r="M208" s="27">
        <f t="shared" si="50"/>
        <v>199654.91</v>
      </c>
      <c r="N208" s="28">
        <f t="shared" si="50"/>
        <v>0</v>
      </c>
      <c r="O208" s="27">
        <f t="shared" si="50"/>
        <v>275064.28999999998</v>
      </c>
      <c r="P208" s="28">
        <f t="shared" si="50"/>
        <v>0</v>
      </c>
      <c r="Q208" s="27">
        <f t="shared" si="50"/>
        <v>301454.98</v>
      </c>
      <c r="R208" s="29"/>
      <c r="S208" s="31"/>
    </row>
    <row r="209" spans="1:19" x14ac:dyDescent="0.35">
      <c r="A209" s="36"/>
      <c r="B209" s="36"/>
      <c r="C209" s="36"/>
      <c r="D209" s="36"/>
      <c r="E209" s="36" t="s">
        <v>190</v>
      </c>
      <c r="F209" s="36"/>
      <c r="G209" s="36"/>
      <c r="H209" s="36"/>
      <c r="I209" s="37"/>
      <c r="J209" s="28"/>
      <c r="K209" s="37"/>
      <c r="L209" s="28"/>
      <c r="M209" s="37"/>
      <c r="N209" s="28"/>
      <c r="O209" s="37"/>
      <c r="P209" s="29"/>
      <c r="Q209" s="38"/>
      <c r="R209" s="29"/>
      <c r="S209" s="31"/>
    </row>
    <row r="210" spans="1:19" x14ac:dyDescent="0.35">
      <c r="A210" s="36"/>
      <c r="B210" s="36"/>
      <c r="C210" s="36"/>
      <c r="D210" s="36"/>
      <c r="E210" s="36"/>
      <c r="F210" s="36" t="s">
        <v>191</v>
      </c>
      <c r="G210" s="36"/>
      <c r="H210" s="36"/>
      <c r="I210" s="37"/>
      <c r="J210" s="28"/>
      <c r="K210" s="37"/>
      <c r="L210" s="28"/>
      <c r="M210" s="37"/>
      <c r="N210" s="28"/>
      <c r="O210" s="37"/>
      <c r="P210" s="29"/>
      <c r="Q210" s="38"/>
      <c r="R210" s="29"/>
      <c r="S210" s="31"/>
    </row>
    <row r="211" spans="1:19" x14ac:dyDescent="0.35">
      <c r="A211" s="36"/>
      <c r="B211" s="36"/>
      <c r="C211" s="36"/>
      <c r="D211" s="36"/>
      <c r="E211" s="36"/>
      <c r="F211" s="36"/>
      <c r="G211" s="36" t="s">
        <v>192</v>
      </c>
      <c r="H211" s="36"/>
      <c r="I211" s="37">
        <v>240419.22</v>
      </c>
      <c r="J211" s="28"/>
      <c r="K211" s="37">
        <v>242850.03</v>
      </c>
      <c r="L211" s="28"/>
      <c r="M211" s="37">
        <v>202363.02</v>
      </c>
      <c r="N211" s="28"/>
      <c r="O211" s="37">
        <v>273939</v>
      </c>
      <c r="P211" s="29"/>
      <c r="Q211" s="38">
        <v>282946.89</v>
      </c>
      <c r="R211" s="29"/>
      <c r="S211" s="31"/>
    </row>
    <row r="212" spans="1:19" x14ac:dyDescent="0.35">
      <c r="A212" s="36"/>
      <c r="B212" s="36"/>
      <c r="C212" s="36"/>
      <c r="D212" s="36"/>
      <c r="E212" s="36"/>
      <c r="F212" s="36"/>
      <c r="G212" s="36" t="s">
        <v>193</v>
      </c>
      <c r="H212" s="36"/>
      <c r="I212" s="37">
        <v>26991</v>
      </c>
      <c r="J212" s="28"/>
      <c r="K212" s="37">
        <v>32291.53</v>
      </c>
      <c r="L212" s="28"/>
      <c r="M212" s="37">
        <v>23153.22</v>
      </c>
      <c r="N212" s="28"/>
      <c r="O212" s="37">
        <v>21000</v>
      </c>
      <c r="P212" s="29"/>
      <c r="Q212" s="38">
        <v>29968</v>
      </c>
      <c r="R212" s="29"/>
      <c r="S212" s="31"/>
    </row>
    <row r="213" spans="1:19" x14ac:dyDescent="0.35">
      <c r="A213" s="36"/>
      <c r="B213" s="36"/>
      <c r="C213" s="36"/>
      <c r="D213" s="36"/>
      <c r="E213" s="36"/>
      <c r="F213" s="36"/>
      <c r="G213" s="36" t="s">
        <v>194</v>
      </c>
      <c r="H213" s="36"/>
      <c r="I213" s="37">
        <v>1116</v>
      </c>
      <c r="J213" s="28"/>
      <c r="K213" s="37">
        <v>1140</v>
      </c>
      <c r="L213" s="28"/>
      <c r="M213" s="37">
        <v>0</v>
      </c>
      <c r="N213" s="28"/>
      <c r="O213" s="37">
        <v>0</v>
      </c>
      <c r="P213" s="29"/>
      <c r="Q213" s="38"/>
      <c r="R213" s="29"/>
      <c r="S213" s="31"/>
    </row>
    <row r="214" spans="1:19" x14ac:dyDescent="0.35">
      <c r="A214" s="36"/>
      <c r="B214" s="36"/>
      <c r="C214" s="36"/>
      <c r="D214" s="36"/>
      <c r="E214" s="36"/>
      <c r="F214" s="36"/>
      <c r="G214" s="36" t="s">
        <v>195</v>
      </c>
      <c r="H214" s="36"/>
      <c r="I214" s="37">
        <v>33531.18</v>
      </c>
      <c r="J214" s="28"/>
      <c r="K214" s="37">
        <v>37188.550000000003</v>
      </c>
      <c r="L214" s="28"/>
      <c r="M214" s="37">
        <v>29237.16</v>
      </c>
      <c r="N214" s="28"/>
      <c r="O214" s="37">
        <v>37245.199999999997</v>
      </c>
      <c r="P214" s="29"/>
      <c r="Q214" s="38">
        <v>39258.120000000003</v>
      </c>
      <c r="R214" s="29"/>
      <c r="S214" s="31"/>
    </row>
    <row r="215" spans="1:19" x14ac:dyDescent="0.35">
      <c r="A215" s="36"/>
      <c r="B215" s="36"/>
      <c r="C215" s="36"/>
      <c r="D215" s="36"/>
      <c r="E215" s="36"/>
      <c r="F215" s="36"/>
      <c r="G215" s="36" t="s">
        <v>196</v>
      </c>
      <c r="H215" s="36"/>
      <c r="I215" s="37">
        <v>14665.13</v>
      </c>
      <c r="J215" s="28"/>
      <c r="K215" s="37">
        <v>20692.310000000001</v>
      </c>
      <c r="L215" s="28"/>
      <c r="M215" s="37">
        <v>13403.31</v>
      </c>
      <c r="N215" s="28"/>
      <c r="O215" s="37">
        <v>20000</v>
      </c>
      <c r="P215" s="29"/>
      <c r="Q215" s="38">
        <v>20000</v>
      </c>
      <c r="R215" s="29"/>
      <c r="S215" s="31"/>
    </row>
    <row r="216" spans="1:19" x14ac:dyDescent="0.35">
      <c r="A216" s="36"/>
      <c r="B216" s="36"/>
      <c r="C216" s="36"/>
      <c r="D216" s="36"/>
      <c r="E216" s="36"/>
      <c r="F216" s="36"/>
      <c r="G216" s="36" t="s">
        <v>197</v>
      </c>
      <c r="H216" s="36"/>
      <c r="I216" s="37">
        <v>8474.0300000000007</v>
      </c>
      <c r="J216" s="28"/>
      <c r="K216" s="37">
        <v>26597.85</v>
      </c>
      <c r="L216" s="28"/>
      <c r="M216" s="37">
        <v>46173.75</v>
      </c>
      <c r="N216" s="28"/>
      <c r="O216" s="37">
        <v>34558</v>
      </c>
      <c r="P216" s="29"/>
      <c r="Q216" s="38">
        <v>10300</v>
      </c>
      <c r="R216" s="29"/>
      <c r="S216" s="31"/>
    </row>
    <row r="217" spans="1:19" x14ac:dyDescent="0.35">
      <c r="A217" s="36"/>
      <c r="B217" s="36"/>
      <c r="C217" s="36"/>
      <c r="D217" s="36"/>
      <c r="E217" s="36"/>
      <c r="F217" s="36"/>
      <c r="G217" s="36" t="s">
        <v>198</v>
      </c>
      <c r="H217" s="36"/>
      <c r="I217" s="37">
        <v>29977.279999999999</v>
      </c>
      <c r="J217" s="28"/>
      <c r="K217" s="37">
        <v>32197.759999999998</v>
      </c>
      <c r="L217" s="28"/>
      <c r="M217" s="37">
        <v>25776.52</v>
      </c>
      <c r="N217" s="28"/>
      <c r="O217" s="37">
        <v>35085</v>
      </c>
      <c r="P217" s="29"/>
      <c r="Q217" s="38">
        <v>28993.77</v>
      </c>
      <c r="R217" s="29"/>
      <c r="S217" s="31"/>
    </row>
    <row r="218" spans="1:19" x14ac:dyDescent="0.35">
      <c r="A218" s="36"/>
      <c r="B218" s="36"/>
      <c r="C218" s="36"/>
      <c r="D218" s="36"/>
      <c r="E218" s="36"/>
      <c r="F218" s="36"/>
      <c r="G218" s="36" t="s">
        <v>199</v>
      </c>
      <c r="H218" s="36"/>
      <c r="I218" s="37">
        <v>25784.11</v>
      </c>
      <c r="J218" s="28"/>
      <c r="K218" s="37">
        <v>24364.36</v>
      </c>
      <c r="L218" s="28"/>
      <c r="M218" s="37">
        <v>16654.46</v>
      </c>
      <c r="N218" s="28"/>
      <c r="O218" s="37">
        <v>16320</v>
      </c>
      <c r="P218" s="29"/>
      <c r="Q218" s="38">
        <v>14459.96</v>
      </c>
      <c r="R218" s="29"/>
      <c r="S218" s="31"/>
    </row>
    <row r="219" spans="1:19" x14ac:dyDescent="0.35">
      <c r="A219" s="36"/>
      <c r="B219" s="36"/>
      <c r="C219" s="36"/>
      <c r="D219" s="36"/>
      <c r="E219" s="36"/>
      <c r="F219" s="36"/>
      <c r="G219" s="36" t="s">
        <v>200</v>
      </c>
      <c r="H219" s="36"/>
      <c r="I219" s="37">
        <v>7684.73</v>
      </c>
      <c r="J219" s="28"/>
      <c r="K219" s="37">
        <v>7993.99</v>
      </c>
      <c r="L219" s="28"/>
      <c r="M219" s="37">
        <v>5710.53</v>
      </c>
      <c r="N219" s="28"/>
      <c r="O219" s="37">
        <v>9932.52</v>
      </c>
      <c r="P219" s="29"/>
      <c r="Q219" s="38">
        <v>6793.49</v>
      </c>
      <c r="R219" s="29"/>
      <c r="S219" s="31"/>
    </row>
    <row r="220" spans="1:19" x14ac:dyDescent="0.35">
      <c r="A220" s="36"/>
      <c r="B220" s="36"/>
      <c r="C220" s="36"/>
      <c r="D220" s="36"/>
      <c r="E220" s="36"/>
      <c r="F220" s="36"/>
      <c r="G220" s="36" t="s">
        <v>201</v>
      </c>
      <c r="H220" s="36"/>
      <c r="I220" s="37"/>
      <c r="J220" s="28"/>
      <c r="K220" s="37"/>
      <c r="L220" s="28"/>
      <c r="M220" s="37"/>
      <c r="N220" s="28"/>
      <c r="O220" s="37"/>
      <c r="P220" s="29"/>
      <c r="Q220" s="38"/>
      <c r="R220" s="29"/>
      <c r="S220" s="31"/>
    </row>
    <row r="221" spans="1:19" x14ac:dyDescent="0.35">
      <c r="A221" s="36"/>
      <c r="B221" s="36"/>
      <c r="C221" s="36"/>
      <c r="D221" s="36"/>
      <c r="E221" s="36"/>
      <c r="F221" s="36"/>
      <c r="G221" s="36"/>
      <c r="H221" s="36" t="s">
        <v>202</v>
      </c>
      <c r="I221" s="37">
        <v>84918.64</v>
      </c>
      <c r="J221" s="28"/>
      <c r="K221" s="37">
        <v>90933.73</v>
      </c>
      <c r="L221" s="28"/>
      <c r="M221" s="37">
        <v>60531.839999999997</v>
      </c>
      <c r="N221" s="28"/>
      <c r="O221" s="37">
        <v>118000</v>
      </c>
      <c r="P221" s="29"/>
      <c r="Q221" s="38">
        <v>125866.61</v>
      </c>
      <c r="R221" s="29"/>
      <c r="S221" s="31"/>
    </row>
    <row r="222" spans="1:19" x14ac:dyDescent="0.35">
      <c r="A222" s="36"/>
      <c r="B222" s="36"/>
      <c r="C222" s="36"/>
      <c r="D222" s="36"/>
      <c r="E222" s="36"/>
      <c r="F222" s="36"/>
      <c r="G222" s="36"/>
      <c r="H222" s="36" t="s">
        <v>203</v>
      </c>
      <c r="I222" s="37">
        <v>38428.57</v>
      </c>
      <c r="J222" s="28"/>
      <c r="K222" s="37">
        <v>38689.71</v>
      </c>
      <c r="L222" s="28"/>
      <c r="M222" s="37">
        <v>30308.7</v>
      </c>
      <c r="N222" s="28"/>
      <c r="O222" s="37">
        <v>45812.54</v>
      </c>
      <c r="P222" s="29"/>
      <c r="Q222" s="38">
        <v>43624.75</v>
      </c>
      <c r="R222" s="29"/>
      <c r="S222" s="31"/>
    </row>
    <row r="223" spans="1:19" x14ac:dyDescent="0.35">
      <c r="A223" s="36"/>
      <c r="B223" s="36"/>
      <c r="C223" s="36"/>
      <c r="D223" s="36"/>
      <c r="E223" s="36"/>
      <c r="F223" s="36"/>
      <c r="G223" s="36"/>
      <c r="H223" s="36" t="s">
        <v>204</v>
      </c>
      <c r="I223" s="37">
        <v>6786.06</v>
      </c>
      <c r="J223" s="28"/>
      <c r="K223" s="37">
        <v>6914.46</v>
      </c>
      <c r="L223" s="28"/>
      <c r="M223" s="37">
        <v>4635.66</v>
      </c>
      <c r="N223" s="28"/>
      <c r="O223" s="37">
        <v>7550</v>
      </c>
      <c r="P223" s="29"/>
      <c r="Q223" s="38">
        <v>7394.31</v>
      </c>
      <c r="R223" s="29"/>
      <c r="S223" s="31"/>
    </row>
    <row r="224" spans="1:19" x14ac:dyDescent="0.35">
      <c r="A224" s="36"/>
      <c r="B224" s="36"/>
      <c r="C224" s="36"/>
      <c r="D224" s="36"/>
      <c r="E224" s="36"/>
      <c r="F224" s="36"/>
      <c r="G224" s="36"/>
      <c r="H224" s="36" t="s">
        <v>205</v>
      </c>
      <c r="I224" s="37">
        <v>633.6</v>
      </c>
      <c r="J224" s="28"/>
      <c r="K224" s="37">
        <v>501.6</v>
      </c>
      <c r="L224" s="28"/>
      <c r="M224" s="37">
        <v>369.6</v>
      </c>
      <c r="N224" s="28"/>
      <c r="O224" s="37">
        <v>550</v>
      </c>
      <c r="P224" s="29"/>
      <c r="Q224" s="38">
        <v>844.8</v>
      </c>
      <c r="R224" s="29"/>
      <c r="S224" s="31"/>
    </row>
    <row r="225" spans="1:19" x14ac:dyDescent="0.35">
      <c r="A225" s="36"/>
      <c r="B225" s="36"/>
      <c r="C225" s="36"/>
      <c r="D225" s="36"/>
      <c r="E225" s="36"/>
      <c r="F225" s="36"/>
      <c r="G225" s="36"/>
      <c r="H225" s="36" t="s">
        <v>206</v>
      </c>
      <c r="I225" s="37">
        <v>29665.759999999998</v>
      </c>
      <c r="J225" s="28"/>
      <c r="K225" s="37">
        <v>33619.89</v>
      </c>
      <c r="L225" s="28"/>
      <c r="M225" s="37">
        <v>22925.88</v>
      </c>
      <c r="N225" s="28"/>
      <c r="O225" s="37">
        <v>34170.370000000003</v>
      </c>
      <c r="P225" s="29"/>
      <c r="Q225" s="38">
        <v>33013.360000000001</v>
      </c>
      <c r="R225" s="29"/>
      <c r="S225" s="31"/>
    </row>
    <row r="226" spans="1:19" x14ac:dyDescent="0.35">
      <c r="A226" s="36"/>
      <c r="B226" s="36"/>
      <c r="C226" s="36"/>
      <c r="D226" s="36"/>
      <c r="E226" s="36"/>
      <c r="F226" s="36"/>
      <c r="G226" s="36"/>
      <c r="H226" s="36" t="s">
        <v>207</v>
      </c>
      <c r="I226" s="37">
        <v>10422</v>
      </c>
      <c r="J226" s="28"/>
      <c r="K226" s="37">
        <v>9458.1</v>
      </c>
      <c r="L226" s="28"/>
      <c r="M226" s="37">
        <v>9396.67</v>
      </c>
      <c r="N226" s="28"/>
      <c r="O226" s="37">
        <v>11020</v>
      </c>
      <c r="P226" s="29"/>
      <c r="Q226" s="38">
        <v>13200.6</v>
      </c>
      <c r="R226" s="29"/>
      <c r="S226" s="31"/>
    </row>
    <row r="227" spans="1:19" x14ac:dyDescent="0.35">
      <c r="A227" s="36"/>
      <c r="B227" s="36"/>
      <c r="C227" s="36"/>
      <c r="D227" s="36"/>
      <c r="E227" s="36"/>
      <c r="F227" s="36"/>
      <c r="G227" s="36"/>
      <c r="H227" s="36" t="s">
        <v>208</v>
      </c>
      <c r="I227" s="37">
        <v>2137.62</v>
      </c>
      <c r="J227" s="28"/>
      <c r="K227" s="37">
        <v>2921.4</v>
      </c>
      <c r="L227" s="28"/>
      <c r="M227" s="37">
        <v>2598</v>
      </c>
      <c r="N227" s="28"/>
      <c r="O227" s="37">
        <v>2900</v>
      </c>
      <c r="P227" s="29"/>
      <c r="Q227" s="38">
        <v>2700</v>
      </c>
      <c r="R227" s="29"/>
      <c r="S227" s="31"/>
    </row>
    <row r="228" spans="1:19" x14ac:dyDescent="0.35">
      <c r="A228" s="36"/>
      <c r="B228" s="36"/>
      <c r="C228" s="36"/>
      <c r="D228" s="36"/>
      <c r="E228" s="36"/>
      <c r="F228" s="36"/>
      <c r="G228" s="36"/>
      <c r="H228" s="36" t="s">
        <v>209</v>
      </c>
      <c r="I228" s="37">
        <v>0</v>
      </c>
      <c r="J228" s="28"/>
      <c r="K228" s="37">
        <v>7872.9</v>
      </c>
      <c r="L228" s="28"/>
      <c r="M228" s="37">
        <v>0</v>
      </c>
      <c r="N228" s="28"/>
      <c r="O228" s="37"/>
      <c r="P228" s="29"/>
      <c r="Q228" s="38"/>
      <c r="R228" s="29"/>
      <c r="S228" s="31"/>
    </row>
    <row r="229" spans="1:19" x14ac:dyDescent="0.35">
      <c r="A229" s="36"/>
      <c r="B229" s="36"/>
      <c r="C229" s="36"/>
      <c r="D229" s="36"/>
      <c r="E229" s="36"/>
      <c r="F229" s="36"/>
      <c r="G229" s="36" t="s">
        <v>210</v>
      </c>
      <c r="H229" s="36"/>
      <c r="I229" s="37">
        <f t="shared" ref="I229:Q229" si="51">ROUND(SUM(I220:I228),5)</f>
        <v>172992.25</v>
      </c>
      <c r="J229" s="28">
        <f t="shared" ref="J229:P229" si="52">ROUND(SUM(J220:J228),5)</f>
        <v>0</v>
      </c>
      <c r="K229" s="37">
        <f t="shared" si="51"/>
        <v>190911.79</v>
      </c>
      <c r="L229" s="28">
        <f t="shared" si="52"/>
        <v>0</v>
      </c>
      <c r="M229" s="37">
        <f t="shared" si="51"/>
        <v>130766.35</v>
      </c>
      <c r="N229" s="28">
        <f t="shared" si="52"/>
        <v>0</v>
      </c>
      <c r="O229" s="37">
        <f t="shared" si="51"/>
        <v>220002.91</v>
      </c>
      <c r="P229" s="28">
        <f t="shared" si="52"/>
        <v>0</v>
      </c>
      <c r="Q229" s="37">
        <f t="shared" si="51"/>
        <v>226644.43</v>
      </c>
      <c r="R229" s="29"/>
      <c r="S229" s="31"/>
    </row>
    <row r="230" spans="1:19" x14ac:dyDescent="0.35">
      <c r="A230" s="36"/>
      <c r="B230" s="36"/>
      <c r="C230" s="36"/>
      <c r="D230" s="36"/>
      <c r="E230" s="36"/>
      <c r="F230" s="36"/>
      <c r="G230" s="36" t="s">
        <v>211</v>
      </c>
      <c r="H230" s="36"/>
      <c r="I230" s="37"/>
      <c r="J230" s="28"/>
      <c r="K230" s="37"/>
      <c r="L230" s="28"/>
      <c r="M230" s="37"/>
      <c r="N230" s="28"/>
      <c r="O230" s="37"/>
      <c r="P230" s="29"/>
      <c r="Q230" s="38"/>
      <c r="R230" s="29"/>
      <c r="S230" s="31"/>
    </row>
    <row r="231" spans="1:19" x14ac:dyDescent="0.35">
      <c r="A231" s="36"/>
      <c r="B231" s="36"/>
      <c r="C231" s="36"/>
      <c r="D231" s="36"/>
      <c r="E231" s="36"/>
      <c r="F231" s="36"/>
      <c r="G231" s="36"/>
      <c r="H231" s="36" t="s">
        <v>212</v>
      </c>
      <c r="I231" s="37">
        <v>4366.74</v>
      </c>
      <c r="J231" s="28"/>
      <c r="K231" s="37">
        <v>552.78</v>
      </c>
      <c r="L231" s="28"/>
      <c r="M231" s="37">
        <v>0</v>
      </c>
      <c r="N231" s="28"/>
      <c r="O231" s="37">
        <v>0</v>
      </c>
      <c r="P231" s="29"/>
      <c r="Q231" s="38">
        <v>0</v>
      </c>
      <c r="R231" s="29"/>
      <c r="S231" s="31"/>
    </row>
    <row r="232" spans="1:19" x14ac:dyDescent="0.35">
      <c r="A232" s="36"/>
      <c r="B232" s="36"/>
      <c r="C232" s="36"/>
      <c r="D232" s="36"/>
      <c r="E232" s="36"/>
      <c r="F232" s="36"/>
      <c r="G232" s="36" t="s">
        <v>213</v>
      </c>
      <c r="H232" s="36"/>
      <c r="I232" s="37">
        <f t="shared" ref="I232" si="53">ROUND(SUM(I230:I231),5)</f>
        <v>4366.74</v>
      </c>
      <c r="J232" s="28">
        <f t="shared" ref="J232:P232" si="54">ROUND(SUM(J230:J231),5)</f>
        <v>0</v>
      </c>
      <c r="K232" s="37">
        <f t="shared" si="54"/>
        <v>552.78</v>
      </c>
      <c r="L232" s="28">
        <f t="shared" si="54"/>
        <v>0</v>
      </c>
      <c r="M232" s="37">
        <f t="shared" si="54"/>
        <v>0</v>
      </c>
      <c r="N232" s="28">
        <f t="shared" si="54"/>
        <v>0</v>
      </c>
      <c r="O232" s="37">
        <v>0</v>
      </c>
      <c r="P232" s="28">
        <f t="shared" si="54"/>
        <v>0</v>
      </c>
      <c r="Q232" s="37">
        <v>0</v>
      </c>
      <c r="R232" s="29"/>
      <c r="S232" s="31"/>
    </row>
    <row r="233" spans="1:19" x14ac:dyDescent="0.35">
      <c r="A233" s="36"/>
      <c r="B233" s="36"/>
      <c r="C233" s="36"/>
      <c r="D233" s="36"/>
      <c r="E233" s="36"/>
      <c r="F233" s="36" t="s">
        <v>214</v>
      </c>
      <c r="G233" s="36"/>
      <c r="H233" s="36"/>
      <c r="I233" s="37">
        <f t="shared" ref="I233:Q233" si="55">ROUND(SUM(I210:I219)+I229+I232,5)</f>
        <v>566001.67000000004</v>
      </c>
      <c r="J233" s="28">
        <f t="shared" si="55"/>
        <v>0</v>
      </c>
      <c r="K233" s="37">
        <f t="shared" si="55"/>
        <v>616780.94999999995</v>
      </c>
      <c r="L233" s="28">
        <f t="shared" si="55"/>
        <v>0</v>
      </c>
      <c r="M233" s="37">
        <f t="shared" si="55"/>
        <v>493238.32</v>
      </c>
      <c r="N233" s="28">
        <f t="shared" si="55"/>
        <v>0</v>
      </c>
      <c r="O233" s="37">
        <f t="shared" si="55"/>
        <v>668082.63</v>
      </c>
      <c r="P233" s="28">
        <f t="shared" si="55"/>
        <v>0</v>
      </c>
      <c r="Q233" s="37">
        <f t="shared" si="55"/>
        <v>659364.66</v>
      </c>
      <c r="R233" s="29"/>
      <c r="S233" s="31"/>
    </row>
    <row r="234" spans="1:19" x14ac:dyDescent="0.35">
      <c r="A234" s="36"/>
      <c r="B234" s="36"/>
      <c r="C234" s="36"/>
      <c r="D234" s="36"/>
      <c r="E234" s="36"/>
      <c r="F234" s="36" t="s">
        <v>215</v>
      </c>
      <c r="G234" s="36"/>
      <c r="H234" s="36"/>
      <c r="I234" s="37">
        <v>4260</v>
      </c>
      <c r="J234" s="28"/>
      <c r="K234" s="37">
        <v>6006.4</v>
      </c>
      <c r="L234" s="28"/>
      <c r="M234" s="37">
        <v>8895.65</v>
      </c>
      <c r="N234" s="28"/>
      <c r="O234" s="37">
        <v>10000</v>
      </c>
      <c r="P234" s="29"/>
      <c r="Q234" s="38">
        <v>12000</v>
      </c>
      <c r="R234" s="29"/>
      <c r="S234" s="31"/>
    </row>
    <row r="235" spans="1:19" x14ac:dyDescent="0.35">
      <c r="A235" s="36"/>
      <c r="B235" s="36"/>
      <c r="C235" s="36"/>
      <c r="D235" s="36"/>
      <c r="E235" s="36"/>
      <c r="F235" s="36" t="s">
        <v>216</v>
      </c>
      <c r="G235" s="36"/>
      <c r="H235" s="36"/>
      <c r="I235" s="37">
        <v>180.25</v>
      </c>
      <c r="J235" s="28"/>
      <c r="K235" s="37">
        <v>138.25</v>
      </c>
      <c r="L235" s="28"/>
      <c r="M235" s="37">
        <v>280.64999999999998</v>
      </c>
      <c r="N235" s="28"/>
      <c r="O235" s="37">
        <v>500</v>
      </c>
      <c r="P235" s="29"/>
      <c r="Q235" s="38">
        <v>500</v>
      </c>
      <c r="R235" s="29"/>
      <c r="S235" s="31"/>
    </row>
    <row r="236" spans="1:19" x14ac:dyDescent="0.35">
      <c r="A236" s="36"/>
      <c r="B236" s="36"/>
      <c r="C236" s="36"/>
      <c r="D236" s="36"/>
      <c r="E236" s="36"/>
      <c r="F236" s="36" t="s">
        <v>217</v>
      </c>
      <c r="G236" s="36"/>
      <c r="H236" s="36"/>
      <c r="I236" s="37">
        <v>936</v>
      </c>
      <c r="J236" s="28"/>
      <c r="K236" s="37">
        <v>936</v>
      </c>
      <c r="L236" s="28"/>
      <c r="M236" s="37">
        <v>702</v>
      </c>
      <c r="N236" s="28"/>
      <c r="O236" s="37">
        <v>1500</v>
      </c>
      <c r="P236" s="29"/>
      <c r="Q236" s="38">
        <v>1500</v>
      </c>
      <c r="R236" s="29"/>
      <c r="S236" s="31"/>
    </row>
    <row r="237" spans="1:19" x14ac:dyDescent="0.35">
      <c r="A237" s="36"/>
      <c r="B237" s="36"/>
      <c r="C237" s="36"/>
      <c r="D237" s="36"/>
      <c r="E237" s="36"/>
      <c r="F237" s="36" t="s">
        <v>218</v>
      </c>
      <c r="G237" s="36"/>
      <c r="H237" s="36"/>
      <c r="I237" s="37">
        <v>2062.0700000000002</v>
      </c>
      <c r="J237" s="28"/>
      <c r="K237" s="37">
        <v>1627.74</v>
      </c>
      <c r="L237" s="28"/>
      <c r="M237" s="37">
        <v>617.35</v>
      </c>
      <c r="N237" s="28"/>
      <c r="O237" s="37">
        <v>2500</v>
      </c>
      <c r="P237" s="29"/>
      <c r="Q237" s="38">
        <v>2500</v>
      </c>
      <c r="R237" s="29"/>
      <c r="S237" s="31"/>
    </row>
    <row r="238" spans="1:19" x14ac:dyDescent="0.35">
      <c r="A238" s="36"/>
      <c r="B238" s="36"/>
      <c r="C238" s="36"/>
      <c r="D238" s="36"/>
      <c r="E238" s="36"/>
      <c r="F238" s="36" t="s">
        <v>219</v>
      </c>
      <c r="G238" s="36"/>
      <c r="H238" s="36"/>
      <c r="I238" s="37">
        <v>4200.95</v>
      </c>
      <c r="J238" s="28"/>
      <c r="K238" s="37">
        <v>3652.23</v>
      </c>
      <c r="L238" s="28"/>
      <c r="M238" s="37">
        <v>341.34</v>
      </c>
      <c r="N238" s="28"/>
      <c r="O238" s="37">
        <v>2000</v>
      </c>
      <c r="P238" s="29"/>
      <c r="Q238" s="38">
        <v>2000</v>
      </c>
      <c r="R238" s="29"/>
      <c r="S238" s="31"/>
    </row>
    <row r="239" spans="1:19" x14ac:dyDescent="0.35">
      <c r="A239" s="36"/>
      <c r="B239" s="36"/>
      <c r="C239" s="36"/>
      <c r="D239" s="36"/>
      <c r="E239" s="36"/>
      <c r="F239" s="36" t="s">
        <v>220</v>
      </c>
      <c r="G239" s="36"/>
      <c r="H239" s="36"/>
      <c r="I239" s="37">
        <v>11374.96</v>
      </c>
      <c r="J239" s="28"/>
      <c r="K239" s="37">
        <v>2744.79</v>
      </c>
      <c r="L239" s="28"/>
      <c r="M239" s="37">
        <v>9545.17</v>
      </c>
      <c r="N239" s="28"/>
      <c r="O239" s="37">
        <v>3500</v>
      </c>
      <c r="P239" s="29"/>
      <c r="Q239" s="38">
        <v>3500</v>
      </c>
      <c r="R239" s="29"/>
      <c r="S239" s="31"/>
    </row>
    <row r="240" spans="1:19" x14ac:dyDescent="0.35">
      <c r="A240" s="36"/>
      <c r="B240" s="36"/>
      <c r="C240" s="36"/>
      <c r="D240" s="36"/>
      <c r="E240" s="36"/>
      <c r="F240" s="36" t="s">
        <v>221</v>
      </c>
      <c r="G240" s="36"/>
      <c r="H240" s="36"/>
      <c r="I240" s="37">
        <v>0</v>
      </c>
      <c r="J240" s="28"/>
      <c r="K240" s="37">
        <v>0</v>
      </c>
      <c r="L240" s="28"/>
      <c r="M240" s="37">
        <v>0</v>
      </c>
      <c r="N240" s="28"/>
      <c r="O240" s="37">
        <v>1000</v>
      </c>
      <c r="P240" s="29"/>
      <c r="Q240" s="38">
        <v>0</v>
      </c>
      <c r="R240" s="29"/>
      <c r="S240" s="31"/>
    </row>
    <row r="241" spans="1:19" x14ac:dyDescent="0.35">
      <c r="A241" s="36"/>
      <c r="B241" s="36"/>
      <c r="C241" s="36"/>
      <c r="D241" s="36"/>
      <c r="E241" s="36"/>
      <c r="F241" s="36" t="s">
        <v>222</v>
      </c>
      <c r="G241" s="36"/>
      <c r="H241" s="36"/>
      <c r="I241" s="37">
        <v>1029.76</v>
      </c>
      <c r="J241" s="28"/>
      <c r="K241" s="37">
        <v>1799.09</v>
      </c>
      <c r="L241" s="28"/>
      <c r="M241" s="37">
        <v>964.15</v>
      </c>
      <c r="N241" s="28"/>
      <c r="O241" s="37">
        <v>2000</v>
      </c>
      <c r="P241" s="29"/>
      <c r="Q241" s="38">
        <v>2000</v>
      </c>
      <c r="R241" s="29"/>
      <c r="S241" s="31"/>
    </row>
    <row r="242" spans="1:19" x14ac:dyDescent="0.35">
      <c r="A242" s="36"/>
      <c r="B242" s="36"/>
      <c r="C242" s="36"/>
      <c r="D242" s="36"/>
      <c r="E242" s="36"/>
      <c r="F242" s="36" t="s">
        <v>223</v>
      </c>
      <c r="G242" s="36"/>
      <c r="H242" s="36"/>
      <c r="I242" s="37">
        <v>192.06</v>
      </c>
      <c r="J242" s="28"/>
      <c r="K242" s="37">
        <v>282.74</v>
      </c>
      <c r="L242" s="28"/>
      <c r="M242" s="37">
        <v>103.24</v>
      </c>
      <c r="N242" s="28"/>
      <c r="O242" s="37">
        <v>250</v>
      </c>
      <c r="P242" s="29"/>
      <c r="Q242" s="38">
        <v>250</v>
      </c>
      <c r="R242" s="29"/>
      <c r="S242" s="31"/>
    </row>
    <row r="243" spans="1:19" x14ac:dyDescent="0.35">
      <c r="A243" s="36"/>
      <c r="B243" s="36"/>
      <c r="C243" s="36"/>
      <c r="D243" s="36"/>
      <c r="E243" s="36"/>
      <c r="F243" s="36" t="s">
        <v>224</v>
      </c>
      <c r="G243" s="36"/>
      <c r="H243" s="36"/>
      <c r="I243" s="37">
        <v>10492.21</v>
      </c>
      <c r="J243" s="28"/>
      <c r="K243" s="37">
        <v>12124.2</v>
      </c>
      <c r="L243" s="28"/>
      <c r="M243" s="37">
        <v>7420.95</v>
      </c>
      <c r="N243" s="28"/>
      <c r="O243" s="37">
        <v>12500</v>
      </c>
      <c r="P243" s="29"/>
      <c r="Q243" s="38">
        <v>12500</v>
      </c>
      <c r="R243" s="29"/>
      <c r="S243" s="31"/>
    </row>
    <row r="244" spans="1:19" x14ac:dyDescent="0.35">
      <c r="A244" s="36"/>
      <c r="B244" s="36"/>
      <c r="C244" s="36"/>
      <c r="D244" s="36"/>
      <c r="E244" s="36"/>
      <c r="F244" s="36" t="s">
        <v>225</v>
      </c>
      <c r="G244" s="36"/>
      <c r="H244" s="36"/>
      <c r="I244" s="37">
        <v>763.49</v>
      </c>
      <c r="J244" s="28"/>
      <c r="K244" s="37">
        <v>1487.6</v>
      </c>
      <c r="L244" s="28"/>
      <c r="M244" s="37">
        <v>1223.94</v>
      </c>
      <c r="N244" s="28"/>
      <c r="O244" s="37">
        <v>1500</v>
      </c>
      <c r="P244" s="29"/>
      <c r="Q244" s="38">
        <v>1500</v>
      </c>
      <c r="R244" s="29"/>
      <c r="S244" s="31"/>
    </row>
    <row r="245" spans="1:19" x14ac:dyDescent="0.35">
      <c r="A245" s="36"/>
      <c r="B245" s="36"/>
      <c r="C245" s="36"/>
      <c r="D245" s="36"/>
      <c r="E245" s="36"/>
      <c r="F245" s="36" t="s">
        <v>226</v>
      </c>
      <c r="G245" s="36"/>
      <c r="H245" s="36"/>
      <c r="I245" s="37">
        <v>5345.03</v>
      </c>
      <c r="J245" s="28"/>
      <c r="K245" s="37">
        <v>5578.62</v>
      </c>
      <c r="L245" s="28"/>
      <c r="M245" s="37">
        <v>4289.8599999999997</v>
      </c>
      <c r="N245" s="28"/>
      <c r="O245" s="37">
        <v>6600</v>
      </c>
      <c r="P245" s="29"/>
      <c r="Q245" s="38">
        <v>6600</v>
      </c>
      <c r="R245" s="29"/>
      <c r="S245" s="31"/>
    </row>
    <row r="246" spans="1:19" x14ac:dyDescent="0.35">
      <c r="A246" s="36"/>
      <c r="B246" s="36"/>
      <c r="C246" s="36"/>
      <c r="D246" s="36"/>
      <c r="E246" s="36"/>
      <c r="F246" s="36" t="s">
        <v>227</v>
      </c>
      <c r="G246" s="36"/>
      <c r="H246" s="36"/>
      <c r="I246" s="37">
        <v>8319.81</v>
      </c>
      <c r="J246" s="28"/>
      <c r="K246" s="37">
        <v>8795.64</v>
      </c>
      <c r="L246" s="28"/>
      <c r="M246" s="37">
        <v>7821.72</v>
      </c>
      <c r="N246" s="28"/>
      <c r="O246" s="37">
        <v>10000</v>
      </c>
      <c r="P246" s="29"/>
      <c r="Q246" s="70">
        <v>10578.17</v>
      </c>
      <c r="R246" s="29"/>
      <c r="S246" s="31"/>
    </row>
    <row r="247" spans="1:19" x14ac:dyDescent="0.35">
      <c r="A247" s="36"/>
      <c r="B247" s="36"/>
      <c r="C247" s="36"/>
      <c r="D247" s="36"/>
      <c r="E247" s="36"/>
      <c r="F247" s="36" t="s">
        <v>228</v>
      </c>
      <c r="G247" s="36"/>
      <c r="H247" s="36"/>
      <c r="I247" s="37">
        <v>5897.81</v>
      </c>
      <c r="J247" s="28"/>
      <c r="K247" s="37">
        <v>16612.55</v>
      </c>
      <c r="L247" s="28"/>
      <c r="M247" s="37">
        <v>2307.42</v>
      </c>
      <c r="N247" s="28"/>
      <c r="O247" s="37">
        <v>6500</v>
      </c>
      <c r="P247" s="29"/>
      <c r="Q247" s="70">
        <v>6500</v>
      </c>
      <c r="R247" s="29"/>
      <c r="S247" s="31"/>
    </row>
    <row r="248" spans="1:19" x14ac:dyDescent="0.35">
      <c r="A248" s="36"/>
      <c r="B248" s="36"/>
      <c r="C248" s="36"/>
      <c r="D248" s="36"/>
      <c r="E248" s="36"/>
      <c r="F248" s="36" t="s">
        <v>229</v>
      </c>
      <c r="G248" s="36"/>
      <c r="H248" s="36"/>
      <c r="I248" s="37">
        <v>268.94</v>
      </c>
      <c r="J248" s="28"/>
      <c r="K248" s="37">
        <v>933</v>
      </c>
      <c r="L248" s="28"/>
      <c r="M248" s="37">
        <v>537.79</v>
      </c>
      <c r="N248" s="28"/>
      <c r="O248" s="37">
        <v>1800</v>
      </c>
      <c r="P248" s="29"/>
      <c r="Q248" s="38">
        <v>1800</v>
      </c>
      <c r="R248" s="29"/>
      <c r="S248" s="31"/>
    </row>
    <row r="249" spans="1:19" x14ac:dyDescent="0.35">
      <c r="A249" s="36"/>
      <c r="B249" s="36"/>
      <c r="C249" s="36"/>
      <c r="D249" s="36"/>
      <c r="E249" s="36"/>
      <c r="F249" s="36" t="s">
        <v>230</v>
      </c>
      <c r="G249" s="36"/>
      <c r="H249" s="36"/>
      <c r="I249" s="37">
        <v>0</v>
      </c>
      <c r="J249" s="28"/>
      <c r="K249" s="37">
        <v>0</v>
      </c>
      <c r="L249" s="28"/>
      <c r="M249" s="37">
        <v>0</v>
      </c>
      <c r="N249" s="28"/>
      <c r="O249" s="37">
        <v>400</v>
      </c>
      <c r="P249" s="29"/>
      <c r="Q249" s="38">
        <v>400</v>
      </c>
      <c r="R249" s="29"/>
      <c r="S249" s="31"/>
    </row>
    <row r="250" spans="1:19" x14ac:dyDescent="0.35">
      <c r="A250" s="36"/>
      <c r="B250" s="36"/>
      <c r="C250" s="36"/>
      <c r="D250" s="36"/>
      <c r="E250" s="36"/>
      <c r="F250" s="36" t="s">
        <v>231</v>
      </c>
      <c r="G250" s="36"/>
      <c r="H250" s="36"/>
      <c r="I250" s="37">
        <v>250</v>
      </c>
      <c r="J250" s="28"/>
      <c r="K250" s="37">
        <v>100</v>
      </c>
      <c r="L250" s="28"/>
      <c r="M250" s="37">
        <v>0</v>
      </c>
      <c r="N250" s="28"/>
      <c r="O250" s="37">
        <v>250</v>
      </c>
      <c r="P250" s="29"/>
      <c r="Q250" s="38">
        <v>250</v>
      </c>
      <c r="R250" s="29"/>
      <c r="S250" s="31"/>
    </row>
    <row r="251" spans="1:19" x14ac:dyDescent="0.35">
      <c r="A251" s="36"/>
      <c r="B251" s="36"/>
      <c r="C251" s="36"/>
      <c r="D251" s="36"/>
      <c r="E251" s="36"/>
      <c r="F251" s="36" t="s">
        <v>232</v>
      </c>
      <c r="G251" s="36"/>
      <c r="H251" s="36"/>
      <c r="I251" s="37">
        <v>1225.96</v>
      </c>
      <c r="J251" s="28"/>
      <c r="K251" s="37">
        <v>405.77</v>
      </c>
      <c r="L251" s="28"/>
      <c r="M251" s="37">
        <v>1904.14</v>
      </c>
      <c r="N251" s="28"/>
      <c r="O251" s="37">
        <v>4000</v>
      </c>
      <c r="P251" s="29"/>
      <c r="Q251" s="38">
        <v>5000</v>
      </c>
      <c r="R251" s="29"/>
      <c r="S251" s="31"/>
    </row>
    <row r="252" spans="1:19" x14ac:dyDescent="0.35">
      <c r="A252" s="36"/>
      <c r="B252" s="36"/>
      <c r="C252" s="36"/>
      <c r="D252" s="36"/>
      <c r="E252" s="36"/>
      <c r="F252" s="36" t="s">
        <v>388</v>
      </c>
      <c r="G252" s="36"/>
      <c r="H252" s="36"/>
      <c r="I252" s="37"/>
      <c r="J252" s="28"/>
      <c r="K252" s="37">
        <v>141.25</v>
      </c>
      <c r="L252" s="28"/>
      <c r="M252" s="37">
        <v>121.13</v>
      </c>
      <c r="N252" s="28"/>
      <c r="O252" s="37">
        <v>300</v>
      </c>
      <c r="P252" s="29"/>
      <c r="Q252" s="38">
        <v>300</v>
      </c>
      <c r="R252" s="29"/>
      <c r="S252" s="31"/>
    </row>
    <row r="253" spans="1:19" x14ac:dyDescent="0.35">
      <c r="A253" s="36"/>
      <c r="B253" s="36"/>
      <c r="C253" s="36"/>
      <c r="D253" s="36"/>
      <c r="E253" s="36"/>
      <c r="F253" s="36" t="s">
        <v>233</v>
      </c>
      <c r="G253" s="36"/>
      <c r="H253" s="36"/>
      <c r="I253" s="37">
        <v>7868.99</v>
      </c>
      <c r="J253" s="28"/>
      <c r="K253" s="37">
        <v>5850.56</v>
      </c>
      <c r="L253" s="28"/>
      <c r="M253" s="37">
        <v>5356.5</v>
      </c>
      <c r="N253" s="28"/>
      <c r="O253" s="37">
        <v>7000</v>
      </c>
      <c r="P253" s="29"/>
      <c r="Q253" s="38">
        <v>7000</v>
      </c>
      <c r="R253" s="29"/>
      <c r="S253" s="31"/>
    </row>
    <row r="254" spans="1:19" x14ac:dyDescent="0.35">
      <c r="A254" s="36"/>
      <c r="B254" s="36"/>
      <c r="C254" s="36"/>
      <c r="D254" s="36"/>
      <c r="E254" s="36"/>
      <c r="F254" s="36" t="s">
        <v>234</v>
      </c>
      <c r="G254" s="36"/>
      <c r="H254" s="36"/>
      <c r="I254" s="37">
        <v>78</v>
      </c>
      <c r="J254" s="28"/>
      <c r="K254" s="37">
        <v>127</v>
      </c>
      <c r="L254" s="28"/>
      <c r="M254" s="37">
        <v>0</v>
      </c>
      <c r="N254" s="28"/>
      <c r="O254" s="37">
        <v>500</v>
      </c>
      <c r="P254" s="29"/>
      <c r="Q254" s="38">
        <v>500</v>
      </c>
      <c r="R254" s="29"/>
      <c r="S254" s="31"/>
    </row>
    <row r="255" spans="1:19" x14ac:dyDescent="0.35">
      <c r="A255" s="36"/>
      <c r="B255" s="36"/>
      <c r="C255" s="36"/>
      <c r="D255" s="36"/>
      <c r="E255" s="36"/>
      <c r="F255" s="36" t="s">
        <v>235</v>
      </c>
      <c r="G255" s="36"/>
      <c r="H255" s="36"/>
      <c r="I255" s="37">
        <v>719.91</v>
      </c>
      <c r="J255" s="28"/>
      <c r="K255" s="37">
        <v>0</v>
      </c>
      <c r="L255" s="28"/>
      <c r="M255" s="37">
        <v>0</v>
      </c>
      <c r="N255" s="28"/>
      <c r="O255" s="37">
        <v>3600.01</v>
      </c>
      <c r="P255" s="29"/>
      <c r="Q255" s="38">
        <v>4000</v>
      </c>
      <c r="R255" s="29"/>
      <c r="S255" s="31"/>
    </row>
    <row r="256" spans="1:19" x14ac:dyDescent="0.35">
      <c r="A256" s="36"/>
      <c r="B256" s="36"/>
      <c r="C256" s="36"/>
      <c r="D256" s="36"/>
      <c r="E256" s="36"/>
      <c r="F256" s="36" t="s">
        <v>389</v>
      </c>
      <c r="G256" s="36"/>
      <c r="H256" s="36"/>
      <c r="I256" s="37"/>
      <c r="J256" s="28"/>
      <c r="K256" s="37"/>
      <c r="L256" s="28"/>
      <c r="M256" s="37">
        <v>0</v>
      </c>
      <c r="N256" s="28"/>
      <c r="O256" s="37">
        <v>1500</v>
      </c>
      <c r="P256" s="29"/>
      <c r="Q256" s="38">
        <v>1500</v>
      </c>
      <c r="R256" s="29"/>
      <c r="S256" s="31"/>
    </row>
    <row r="257" spans="1:19" x14ac:dyDescent="0.35">
      <c r="A257" s="36"/>
      <c r="B257" s="36"/>
      <c r="C257" s="36"/>
      <c r="D257" s="36"/>
      <c r="E257" s="36"/>
      <c r="F257" s="36" t="s">
        <v>236</v>
      </c>
      <c r="G257" s="36"/>
      <c r="H257" s="36"/>
      <c r="I257" s="37">
        <v>61909</v>
      </c>
      <c r="J257" s="28"/>
      <c r="K257" s="37">
        <v>58495</v>
      </c>
      <c r="L257" s="28"/>
      <c r="M257" s="37">
        <v>43830</v>
      </c>
      <c r="N257" s="28"/>
      <c r="O257" s="37">
        <v>58443</v>
      </c>
      <c r="P257" s="29"/>
      <c r="Q257" s="38">
        <v>56433</v>
      </c>
      <c r="R257" s="29"/>
      <c r="S257" s="31"/>
    </row>
    <row r="258" spans="1:19" x14ac:dyDescent="0.35">
      <c r="A258" s="36"/>
      <c r="B258" s="36"/>
      <c r="C258" s="36"/>
      <c r="D258" s="36"/>
      <c r="E258" s="36"/>
      <c r="F258" s="36" t="s">
        <v>428</v>
      </c>
      <c r="G258" s="36"/>
      <c r="H258" s="36"/>
      <c r="I258" s="37"/>
      <c r="J258" s="28"/>
      <c r="K258" s="37"/>
      <c r="L258" s="28"/>
      <c r="M258" s="37"/>
      <c r="N258" s="28"/>
      <c r="O258" s="37"/>
      <c r="P258" s="29"/>
      <c r="Q258" s="38"/>
      <c r="R258" s="29"/>
      <c r="S258" s="31"/>
    </row>
    <row r="259" spans="1:19" x14ac:dyDescent="0.35">
      <c r="A259" s="36"/>
      <c r="B259" s="36"/>
      <c r="C259" s="36"/>
      <c r="D259" s="36"/>
      <c r="E259" s="36"/>
      <c r="F259" s="36"/>
      <c r="G259" s="36" t="s">
        <v>390</v>
      </c>
      <c r="H259" s="36"/>
      <c r="I259" s="37"/>
      <c r="J259" s="28"/>
      <c r="K259" s="37">
        <v>5899.99</v>
      </c>
      <c r="L259" s="28"/>
      <c r="M259" s="37">
        <v>4790</v>
      </c>
      <c r="N259" s="28"/>
      <c r="O259" s="37">
        <v>7000</v>
      </c>
      <c r="P259" s="29"/>
      <c r="Q259" s="38">
        <v>7000</v>
      </c>
      <c r="R259" s="29"/>
      <c r="S259" s="31"/>
    </row>
    <row r="260" spans="1:19" x14ac:dyDescent="0.35">
      <c r="A260" s="36"/>
      <c r="B260" s="36"/>
      <c r="C260" s="36"/>
      <c r="D260" s="36"/>
      <c r="E260" s="36"/>
      <c r="F260" s="36"/>
      <c r="G260" s="36" t="s">
        <v>238</v>
      </c>
      <c r="H260" s="36"/>
      <c r="I260" s="37">
        <v>17512.75</v>
      </c>
      <c r="J260" s="28"/>
      <c r="K260" s="37">
        <v>17247.5</v>
      </c>
      <c r="L260" s="28"/>
      <c r="M260" s="37">
        <v>20779.650000000001</v>
      </c>
      <c r="N260" s="28"/>
      <c r="O260" s="37">
        <v>21000</v>
      </c>
      <c r="P260" s="29"/>
      <c r="Q260" s="38">
        <v>21000</v>
      </c>
      <c r="R260" s="29"/>
      <c r="S260" s="31"/>
    </row>
    <row r="261" spans="1:19" x14ac:dyDescent="0.35">
      <c r="A261" s="36"/>
      <c r="B261" s="36"/>
      <c r="C261" s="36"/>
      <c r="D261" s="36"/>
      <c r="E261" s="36"/>
      <c r="F261" s="36"/>
      <c r="G261" s="36" t="s">
        <v>437</v>
      </c>
      <c r="H261" s="36"/>
      <c r="I261" s="37"/>
      <c r="J261" s="28"/>
      <c r="K261" s="37"/>
      <c r="L261" s="28"/>
      <c r="M261" s="37"/>
      <c r="N261" s="28"/>
      <c r="O261" s="37"/>
      <c r="P261" s="29"/>
      <c r="Q261" s="38">
        <v>1000</v>
      </c>
      <c r="R261" s="29"/>
      <c r="S261" s="31"/>
    </row>
    <row r="262" spans="1:19" x14ac:dyDescent="0.35">
      <c r="A262" s="36"/>
      <c r="B262" s="36"/>
      <c r="C262" s="36"/>
      <c r="D262" s="36"/>
      <c r="E262" s="36"/>
      <c r="F262" s="36" t="s">
        <v>430</v>
      </c>
      <c r="G262" s="36"/>
      <c r="H262" s="36"/>
      <c r="I262" s="37">
        <f>ROUND(SUM(I258:I261),5)</f>
        <v>17512.75</v>
      </c>
      <c r="J262" s="28">
        <f t="shared" ref="J262:P262" si="56">ROUND(SUM(J258:J260),5)</f>
        <v>0</v>
      </c>
      <c r="K262" s="37">
        <f>ROUND(SUM(K258:K261),5)</f>
        <v>23147.49</v>
      </c>
      <c r="L262" s="28">
        <f t="shared" si="56"/>
        <v>0</v>
      </c>
      <c r="M262" s="37">
        <f>ROUND(SUM(M258:M261),5)</f>
        <v>25569.65</v>
      </c>
      <c r="N262" s="28">
        <f t="shared" si="56"/>
        <v>0</v>
      </c>
      <c r="O262" s="37">
        <f>ROUND(SUM(O258:O261),5)</f>
        <v>28000</v>
      </c>
      <c r="P262" s="28">
        <f t="shared" si="56"/>
        <v>0</v>
      </c>
      <c r="Q262" s="37">
        <f>ROUND(SUM(Q258:Q261),5)</f>
        <v>29000</v>
      </c>
      <c r="R262" s="29"/>
      <c r="S262" s="31"/>
    </row>
    <row r="263" spans="1:19" x14ac:dyDescent="0.35">
      <c r="A263" s="36"/>
      <c r="B263" s="36"/>
      <c r="C263" s="36"/>
      <c r="D263" s="36"/>
      <c r="E263" s="36" t="s">
        <v>240</v>
      </c>
      <c r="F263" s="36"/>
      <c r="G263" s="36"/>
      <c r="H263" s="36"/>
      <c r="I263" s="37">
        <f t="shared" ref="I263" si="57">ROUND(SUM(I233:I257)+I262,5)</f>
        <v>710889.62</v>
      </c>
      <c r="J263" s="28">
        <f t="shared" ref="J263:Q263" si="58">ROUND(SUM(J233:J257)+J262,5)</f>
        <v>0</v>
      </c>
      <c r="K263" s="37">
        <f t="shared" si="58"/>
        <v>767766.87</v>
      </c>
      <c r="L263" s="28">
        <f t="shared" si="58"/>
        <v>0</v>
      </c>
      <c r="M263" s="37">
        <f t="shared" si="58"/>
        <v>615070.97</v>
      </c>
      <c r="N263" s="28">
        <f t="shared" si="58"/>
        <v>0</v>
      </c>
      <c r="O263" s="37">
        <f t="shared" si="58"/>
        <v>834225.64</v>
      </c>
      <c r="P263" s="28">
        <f t="shared" si="58"/>
        <v>0</v>
      </c>
      <c r="Q263" s="37">
        <f t="shared" si="58"/>
        <v>827475.83</v>
      </c>
      <c r="R263" s="29"/>
      <c r="S263" s="31"/>
    </row>
    <row r="264" spans="1:19" x14ac:dyDescent="0.35">
      <c r="A264" s="39"/>
      <c r="B264" s="39"/>
      <c r="C264" s="39"/>
      <c r="D264" s="39"/>
      <c r="E264" s="39" t="s">
        <v>241</v>
      </c>
      <c r="F264" s="39"/>
      <c r="G264" s="39"/>
      <c r="H264" s="39"/>
      <c r="I264" s="40"/>
      <c r="J264" s="28"/>
      <c r="K264" s="40"/>
      <c r="L264" s="28"/>
      <c r="M264" s="40"/>
      <c r="N264" s="28"/>
      <c r="O264" s="40"/>
      <c r="P264" s="29"/>
      <c r="Q264" s="41"/>
      <c r="R264" s="29"/>
      <c r="S264" s="31"/>
    </row>
    <row r="265" spans="1:19" x14ac:dyDescent="0.35">
      <c r="A265" s="39"/>
      <c r="B265" s="39"/>
      <c r="C265" s="39"/>
      <c r="D265" s="39"/>
      <c r="E265" s="39"/>
      <c r="F265" s="39" t="s">
        <v>419</v>
      </c>
      <c r="G265" s="39"/>
      <c r="H265" s="39"/>
      <c r="I265" s="40"/>
      <c r="J265" s="28"/>
      <c r="K265" s="40"/>
      <c r="L265" s="28"/>
      <c r="M265" s="40"/>
      <c r="N265" s="28"/>
      <c r="O265" s="40"/>
      <c r="P265" s="29"/>
      <c r="Q265" s="41"/>
      <c r="R265" s="29"/>
      <c r="S265" s="31"/>
    </row>
    <row r="266" spans="1:19" x14ac:dyDescent="0.35">
      <c r="A266" s="39"/>
      <c r="B266" s="39"/>
      <c r="C266" s="39"/>
      <c r="D266" s="39"/>
      <c r="E266" s="39"/>
      <c r="F266" s="39"/>
      <c r="G266" s="39" t="s">
        <v>420</v>
      </c>
      <c r="H266" s="39"/>
      <c r="I266" s="40">
        <v>0</v>
      </c>
      <c r="J266" s="28"/>
      <c r="K266" s="40">
        <v>0</v>
      </c>
      <c r="L266" s="28"/>
      <c r="M266" s="40">
        <v>670.68</v>
      </c>
      <c r="N266" s="28"/>
      <c r="O266" s="40">
        <v>3000</v>
      </c>
      <c r="P266" s="29"/>
      <c r="Q266" s="41">
        <v>3500</v>
      </c>
      <c r="R266" s="29"/>
      <c r="S266" s="31"/>
    </row>
    <row r="267" spans="1:19" x14ac:dyDescent="0.35">
      <c r="A267" s="39"/>
      <c r="B267" s="39"/>
      <c r="C267" s="39"/>
      <c r="D267" s="39"/>
      <c r="E267" s="39"/>
      <c r="F267" s="39"/>
      <c r="G267" s="39" t="s">
        <v>422</v>
      </c>
      <c r="H267" s="39"/>
      <c r="I267" s="40">
        <v>0</v>
      </c>
      <c r="J267" s="28"/>
      <c r="K267" s="40">
        <v>0</v>
      </c>
      <c r="L267" s="28"/>
      <c r="M267" s="40">
        <v>110.82</v>
      </c>
      <c r="N267" s="28"/>
      <c r="O267" s="40">
        <v>3500</v>
      </c>
      <c r="P267" s="29"/>
      <c r="Q267" s="41">
        <v>3500</v>
      </c>
      <c r="R267" s="29"/>
      <c r="S267" s="31"/>
    </row>
    <row r="268" spans="1:19" x14ac:dyDescent="0.35">
      <c r="A268" s="39"/>
      <c r="B268" s="39"/>
      <c r="C268" s="39"/>
      <c r="D268" s="39"/>
      <c r="E268" s="39"/>
      <c r="F268" s="39"/>
      <c r="G268" s="39" t="s">
        <v>421</v>
      </c>
      <c r="H268" s="39"/>
      <c r="I268" s="40">
        <v>0</v>
      </c>
      <c r="J268" s="28"/>
      <c r="K268" s="40">
        <v>0</v>
      </c>
      <c r="L268" s="28"/>
      <c r="M268" s="40">
        <v>221</v>
      </c>
      <c r="N268" s="28"/>
      <c r="O268" s="40">
        <v>3500</v>
      </c>
      <c r="P268" s="29"/>
      <c r="Q268" s="41">
        <v>4000</v>
      </c>
      <c r="R268" s="29"/>
      <c r="S268" s="31"/>
    </row>
    <row r="269" spans="1:19" x14ac:dyDescent="0.35">
      <c r="A269" s="39"/>
      <c r="B269" s="39"/>
      <c r="C269" s="39"/>
      <c r="D269" s="39"/>
      <c r="E269" s="39"/>
      <c r="F269" s="39" t="s">
        <v>423</v>
      </c>
      <c r="G269" s="39"/>
      <c r="H269" s="39"/>
      <c r="I269" s="40">
        <f>ROUND(SUM(I266:I268),5)</f>
        <v>0</v>
      </c>
      <c r="J269" s="28"/>
      <c r="K269" s="40">
        <f>ROUND(SUM(K266:K268),5)</f>
        <v>0</v>
      </c>
      <c r="L269" s="28"/>
      <c r="M269" s="40">
        <f>ROUND(SUM(M266:M268),5)</f>
        <v>1002.5</v>
      </c>
      <c r="N269" s="28"/>
      <c r="O269" s="40">
        <f>ROUND(SUM(O266:O268),5)</f>
        <v>10000</v>
      </c>
      <c r="P269" s="29"/>
      <c r="Q269" s="40">
        <f>ROUND(SUM(Q266:Q268),5)</f>
        <v>11000</v>
      </c>
      <c r="R269" s="29"/>
      <c r="S269" s="31"/>
    </row>
    <row r="270" spans="1:19" x14ac:dyDescent="0.35">
      <c r="A270" s="39"/>
      <c r="B270" s="39"/>
      <c r="C270" s="39"/>
      <c r="D270" s="39"/>
      <c r="E270" s="39"/>
      <c r="F270" s="39" t="s">
        <v>242</v>
      </c>
      <c r="G270" s="39"/>
      <c r="H270" s="39"/>
      <c r="I270" s="40"/>
      <c r="J270" s="28"/>
      <c r="K270" s="40">
        <v>0</v>
      </c>
      <c r="L270" s="28"/>
      <c r="M270" s="40">
        <v>0</v>
      </c>
      <c r="N270" s="28"/>
      <c r="O270" s="40">
        <v>0</v>
      </c>
      <c r="P270" s="29"/>
      <c r="Q270" s="41"/>
      <c r="R270" s="29"/>
      <c r="S270" s="31"/>
    </row>
    <row r="271" spans="1:19" x14ac:dyDescent="0.35">
      <c r="A271" s="39"/>
      <c r="B271" s="39"/>
      <c r="C271" s="39"/>
      <c r="D271" s="39"/>
      <c r="E271" s="39"/>
      <c r="F271" s="39"/>
      <c r="G271" s="39" t="s">
        <v>243</v>
      </c>
      <c r="H271" s="39"/>
      <c r="I271" s="40">
        <v>8510</v>
      </c>
      <c r="J271" s="28"/>
      <c r="K271" s="40">
        <v>11010</v>
      </c>
      <c r="L271" s="28"/>
      <c r="M271" s="40">
        <v>8470</v>
      </c>
      <c r="N271" s="28"/>
      <c r="O271" s="40">
        <v>12000</v>
      </c>
      <c r="P271" s="29"/>
      <c r="Q271" s="41">
        <v>16000</v>
      </c>
      <c r="R271" s="29"/>
      <c r="S271" s="31"/>
    </row>
    <row r="272" spans="1:19" x14ac:dyDescent="0.35">
      <c r="A272" s="39"/>
      <c r="B272" s="39"/>
      <c r="C272" s="39"/>
      <c r="D272" s="39"/>
      <c r="E272" s="39"/>
      <c r="F272" s="39"/>
      <c r="G272" s="39" t="s">
        <v>244</v>
      </c>
      <c r="H272" s="39"/>
      <c r="I272" s="40">
        <v>288</v>
      </c>
      <c r="J272" s="28"/>
      <c r="K272" s="40">
        <v>1140</v>
      </c>
      <c r="L272" s="28"/>
      <c r="M272" s="40">
        <v>561.17999999999995</v>
      </c>
      <c r="N272" s="28"/>
      <c r="O272" s="40">
        <v>0</v>
      </c>
      <c r="P272" s="29"/>
      <c r="Q272" s="41"/>
      <c r="R272" s="29"/>
      <c r="S272" s="31"/>
    </row>
    <row r="273" spans="1:19" x14ac:dyDescent="0.35">
      <c r="A273" s="39"/>
      <c r="B273" s="39"/>
      <c r="C273" s="39"/>
      <c r="D273" s="39"/>
      <c r="E273" s="39"/>
      <c r="F273" s="39" t="s">
        <v>245</v>
      </c>
      <c r="G273" s="39"/>
      <c r="H273" s="39"/>
      <c r="I273" s="40">
        <f>ROUND(SUM(I271:I272),5)</f>
        <v>8798</v>
      </c>
      <c r="J273" s="28">
        <f>ROUND(SUM(J270:J272),5)</f>
        <v>0</v>
      </c>
      <c r="K273" s="40">
        <f>ROUND(SUM(K271:K272),5)</f>
        <v>12150</v>
      </c>
      <c r="L273" s="28">
        <f>ROUND(SUM(L270:L272),5)</f>
        <v>0</v>
      </c>
      <c r="M273" s="40">
        <f>ROUND(SUM(M271:M272),5)</f>
        <v>9031.18</v>
      </c>
      <c r="N273" s="28">
        <f>ROUND(SUM(N270:N272),5)</f>
        <v>0</v>
      </c>
      <c r="O273" s="40">
        <f>ROUND(SUM(O271:O272),5)</f>
        <v>12000</v>
      </c>
      <c r="P273" s="28">
        <f>ROUND(SUM(P270:P272),5)</f>
        <v>0</v>
      </c>
      <c r="Q273" s="40">
        <f>ROUND(SUM(Q271:Q272),5)</f>
        <v>16000</v>
      </c>
      <c r="R273" s="29"/>
      <c r="S273" s="31"/>
    </row>
    <row r="274" spans="1:19" x14ac:dyDescent="0.35">
      <c r="A274" s="39"/>
      <c r="B274" s="39"/>
      <c r="C274" s="39"/>
      <c r="D274" s="39"/>
      <c r="E274" s="39"/>
      <c r="F274" s="39" t="s">
        <v>246</v>
      </c>
      <c r="G274" s="39"/>
      <c r="H274" s="39"/>
      <c r="I274" s="40"/>
      <c r="J274" s="28"/>
      <c r="K274" s="40"/>
      <c r="L274" s="28"/>
      <c r="M274" s="40"/>
      <c r="N274" s="28"/>
      <c r="O274" s="40"/>
      <c r="P274" s="29"/>
      <c r="Q274" s="41"/>
      <c r="R274" s="29"/>
      <c r="S274" s="31"/>
    </row>
    <row r="275" spans="1:19" x14ac:dyDescent="0.35">
      <c r="A275" s="39"/>
      <c r="B275" s="39"/>
      <c r="C275" s="39"/>
      <c r="D275" s="39"/>
      <c r="E275" s="39"/>
      <c r="F275" s="39"/>
      <c r="G275" s="39" t="s">
        <v>391</v>
      </c>
      <c r="H275" s="39"/>
      <c r="I275" s="40"/>
      <c r="J275" s="28"/>
      <c r="K275" s="40"/>
      <c r="L275" s="28"/>
      <c r="M275" s="40">
        <v>0</v>
      </c>
      <c r="N275" s="28"/>
      <c r="O275" s="40">
        <v>90.44</v>
      </c>
      <c r="P275" s="29"/>
      <c r="Q275" s="41"/>
      <c r="R275" s="29"/>
      <c r="S275" s="31"/>
    </row>
    <row r="276" spans="1:19" x14ac:dyDescent="0.35">
      <c r="A276" s="39"/>
      <c r="B276" s="39"/>
      <c r="C276" s="39"/>
      <c r="D276" s="39"/>
      <c r="E276" s="39"/>
      <c r="F276" s="39"/>
      <c r="G276" s="39" t="s">
        <v>247</v>
      </c>
      <c r="H276" s="39"/>
      <c r="I276" s="40">
        <v>697.77</v>
      </c>
      <c r="J276" s="28"/>
      <c r="K276" s="40">
        <v>929.52</v>
      </c>
      <c r="L276" s="28"/>
      <c r="M276" s="40">
        <v>699.39</v>
      </c>
      <c r="N276" s="28"/>
      <c r="O276" s="40">
        <v>1165</v>
      </c>
      <c r="P276" s="29"/>
      <c r="Q276" s="41">
        <v>841.5</v>
      </c>
      <c r="R276" s="29"/>
      <c r="S276" s="31"/>
    </row>
    <row r="277" spans="1:19" x14ac:dyDescent="0.35">
      <c r="A277" s="39"/>
      <c r="B277" s="39"/>
      <c r="C277" s="39"/>
      <c r="D277" s="39"/>
      <c r="E277" s="39"/>
      <c r="F277" s="39"/>
      <c r="G277" s="39" t="s">
        <v>248</v>
      </c>
      <c r="H277" s="39"/>
      <c r="I277" s="40">
        <v>1551.6</v>
      </c>
      <c r="J277" s="28"/>
      <c r="K277" s="40">
        <v>1423.63</v>
      </c>
      <c r="L277" s="28"/>
      <c r="M277" s="40">
        <v>1414.39</v>
      </c>
      <c r="N277" s="28"/>
      <c r="O277" s="40">
        <v>1700</v>
      </c>
      <c r="P277" s="29"/>
      <c r="Q277" s="41">
        <v>1986.95</v>
      </c>
      <c r="R277" s="29"/>
      <c r="S277" s="31"/>
    </row>
    <row r="278" spans="1:19" x14ac:dyDescent="0.35">
      <c r="A278" s="39"/>
      <c r="B278" s="39"/>
      <c r="C278" s="39"/>
      <c r="D278" s="39"/>
      <c r="E278" s="39"/>
      <c r="F278" s="39"/>
      <c r="G278" s="39" t="s">
        <v>392</v>
      </c>
      <c r="H278" s="39"/>
      <c r="I278" s="40"/>
      <c r="J278" s="28"/>
      <c r="K278" s="40"/>
      <c r="L278" s="28"/>
      <c r="M278" s="40">
        <v>0</v>
      </c>
      <c r="N278" s="28"/>
      <c r="O278" s="40">
        <v>250</v>
      </c>
      <c r="P278" s="29"/>
      <c r="Q278" s="41"/>
      <c r="R278" s="29"/>
      <c r="S278" s="31"/>
    </row>
    <row r="279" spans="1:19" x14ac:dyDescent="0.35">
      <c r="A279" s="39"/>
      <c r="B279" s="39"/>
      <c r="C279" s="39"/>
      <c r="D279" s="39"/>
      <c r="E279" s="39"/>
      <c r="F279" s="39" t="s">
        <v>249</v>
      </c>
      <c r="G279" s="39"/>
      <c r="H279" s="39"/>
      <c r="I279" s="40">
        <f t="shared" ref="I279:Q279" si="59">ROUND(SUM(I274:I278),5)</f>
        <v>2249.37</v>
      </c>
      <c r="J279" s="28">
        <f t="shared" ref="J279:P279" si="60">ROUND(SUM(J274:J278),5)</f>
        <v>0</v>
      </c>
      <c r="K279" s="40">
        <f t="shared" si="59"/>
        <v>2353.15</v>
      </c>
      <c r="L279" s="28">
        <f t="shared" si="60"/>
        <v>0</v>
      </c>
      <c r="M279" s="40">
        <f t="shared" si="59"/>
        <v>2113.7800000000002</v>
      </c>
      <c r="N279" s="28">
        <f t="shared" si="60"/>
        <v>0</v>
      </c>
      <c r="O279" s="40">
        <f t="shared" si="59"/>
        <v>3205.44</v>
      </c>
      <c r="P279" s="28">
        <f t="shared" si="60"/>
        <v>0</v>
      </c>
      <c r="Q279" s="40">
        <f t="shared" si="59"/>
        <v>2828.45</v>
      </c>
      <c r="R279" s="29"/>
      <c r="S279" s="31"/>
    </row>
    <row r="280" spans="1:19" x14ac:dyDescent="0.35">
      <c r="A280" s="39"/>
      <c r="B280" s="39"/>
      <c r="C280" s="39"/>
      <c r="D280" s="39"/>
      <c r="E280" s="39"/>
      <c r="F280" s="39" t="s">
        <v>250</v>
      </c>
      <c r="G280" s="39"/>
      <c r="H280" s="39"/>
      <c r="I280" s="40">
        <v>647.61</v>
      </c>
      <c r="J280" s="28"/>
      <c r="K280" s="40">
        <v>952.08</v>
      </c>
      <c r="L280" s="28"/>
      <c r="M280" s="40">
        <v>8824.58</v>
      </c>
      <c r="N280" s="28"/>
      <c r="O280" s="40">
        <v>2600</v>
      </c>
      <c r="P280" s="29"/>
      <c r="Q280" s="41">
        <v>7100</v>
      </c>
      <c r="R280" s="29"/>
      <c r="S280" s="31"/>
    </row>
    <row r="281" spans="1:19" x14ac:dyDescent="0.35">
      <c r="A281" s="39"/>
      <c r="B281" s="39"/>
      <c r="C281" s="39"/>
      <c r="D281" s="39"/>
      <c r="E281" s="39"/>
      <c r="F281" s="39" t="s">
        <v>251</v>
      </c>
      <c r="G281" s="39"/>
      <c r="H281" s="39"/>
      <c r="I281" s="40">
        <v>4263.1000000000004</v>
      </c>
      <c r="J281" s="28"/>
      <c r="K281" s="40">
        <v>2562</v>
      </c>
      <c r="L281" s="28"/>
      <c r="M281" s="40">
        <v>1342.01</v>
      </c>
      <c r="N281" s="28"/>
      <c r="O281" s="40">
        <v>3000</v>
      </c>
      <c r="P281" s="29"/>
      <c r="Q281" s="41">
        <v>3000</v>
      </c>
      <c r="R281" s="29"/>
      <c r="S281" s="31"/>
    </row>
    <row r="282" spans="1:19" x14ac:dyDescent="0.35">
      <c r="A282" s="39"/>
      <c r="B282" s="39"/>
      <c r="C282" s="39"/>
      <c r="D282" s="39"/>
      <c r="E282" s="39"/>
      <c r="F282" s="39" t="s">
        <v>252</v>
      </c>
      <c r="G282" s="39"/>
      <c r="H282" s="39"/>
      <c r="I282" s="40">
        <v>554</v>
      </c>
      <c r="J282" s="28"/>
      <c r="K282" s="40">
        <v>431.3</v>
      </c>
      <c r="L282" s="28"/>
      <c r="M282" s="40">
        <v>739.78</v>
      </c>
      <c r="N282" s="28"/>
      <c r="O282" s="40">
        <v>1320</v>
      </c>
      <c r="P282" s="29"/>
      <c r="Q282" s="41">
        <v>1320</v>
      </c>
      <c r="R282" s="29"/>
      <c r="S282" s="31"/>
    </row>
    <row r="283" spans="1:19" x14ac:dyDescent="0.35">
      <c r="A283" s="39"/>
      <c r="B283" s="39"/>
      <c r="C283" s="39"/>
      <c r="D283" s="39"/>
      <c r="E283" s="39"/>
      <c r="F283" s="39" t="s">
        <v>253</v>
      </c>
      <c r="G283" s="39"/>
      <c r="H283" s="39"/>
      <c r="I283" s="40">
        <v>2080.9899999999998</v>
      </c>
      <c r="J283" s="28"/>
      <c r="K283" s="40">
        <v>5535.29</v>
      </c>
      <c r="L283" s="28"/>
      <c r="M283" s="40">
        <v>3664.66</v>
      </c>
      <c r="N283" s="28"/>
      <c r="O283" s="40">
        <v>3000</v>
      </c>
      <c r="P283" s="29"/>
      <c r="Q283" s="41">
        <v>4000</v>
      </c>
      <c r="R283" s="29"/>
      <c r="S283" s="31"/>
    </row>
    <row r="284" spans="1:19" x14ac:dyDescent="0.35">
      <c r="A284" s="39"/>
      <c r="B284" s="39"/>
      <c r="C284" s="39"/>
      <c r="D284" s="39"/>
      <c r="E284" s="39"/>
      <c r="F284" s="39" t="s">
        <v>254</v>
      </c>
      <c r="G284" s="39"/>
      <c r="H284" s="39"/>
      <c r="I284" s="40">
        <v>12.58</v>
      </c>
      <c r="J284" s="28"/>
      <c r="K284" s="40">
        <v>38</v>
      </c>
      <c r="L284" s="28"/>
      <c r="M284" s="40">
        <v>30.65</v>
      </c>
      <c r="N284" s="28"/>
      <c r="O284" s="40">
        <v>150</v>
      </c>
      <c r="P284" s="29"/>
      <c r="Q284" s="41">
        <v>150</v>
      </c>
      <c r="R284" s="29"/>
      <c r="S284" s="31"/>
    </row>
    <row r="285" spans="1:19" x14ac:dyDescent="0.35">
      <c r="A285" s="39"/>
      <c r="B285" s="39"/>
      <c r="C285" s="39"/>
      <c r="D285" s="39"/>
      <c r="E285" s="39"/>
      <c r="F285" s="39" t="s">
        <v>255</v>
      </c>
      <c r="G285" s="39"/>
      <c r="H285" s="39"/>
      <c r="I285" s="40">
        <v>128.75</v>
      </c>
      <c r="J285" s="28"/>
      <c r="K285" s="40">
        <v>122.34</v>
      </c>
      <c r="L285" s="28"/>
      <c r="M285" s="40">
        <v>40.520000000000003</v>
      </c>
      <c r="N285" s="28"/>
      <c r="O285" s="40">
        <v>100</v>
      </c>
      <c r="P285" s="29"/>
      <c r="Q285" s="41">
        <v>100</v>
      </c>
      <c r="R285" s="29"/>
      <c r="S285" s="31"/>
    </row>
    <row r="286" spans="1:19" x14ac:dyDescent="0.35">
      <c r="A286" s="39"/>
      <c r="B286" s="39"/>
      <c r="C286" s="39"/>
      <c r="D286" s="39"/>
      <c r="E286" s="39"/>
      <c r="F286" s="39" t="s">
        <v>256</v>
      </c>
      <c r="G286" s="39"/>
      <c r="H286" s="39"/>
      <c r="I286" s="40">
        <v>1030.81</v>
      </c>
      <c r="J286" s="28"/>
      <c r="K286" s="40">
        <v>1857.98</v>
      </c>
      <c r="L286" s="28"/>
      <c r="M286" s="40">
        <v>2131.44</v>
      </c>
      <c r="N286" s="28"/>
      <c r="O286" s="40">
        <v>3000</v>
      </c>
      <c r="P286" s="29"/>
      <c r="Q286" s="41">
        <v>3000</v>
      </c>
      <c r="R286" s="29"/>
      <c r="S286" s="31"/>
    </row>
    <row r="287" spans="1:19" x14ac:dyDescent="0.35">
      <c r="A287" s="39"/>
      <c r="B287" s="39"/>
      <c r="C287" s="39"/>
      <c r="D287" s="39"/>
      <c r="E287" s="39"/>
      <c r="F287" s="39" t="s">
        <v>257</v>
      </c>
      <c r="G287" s="39"/>
      <c r="H287" s="39"/>
      <c r="I287" s="40">
        <v>1098.33</v>
      </c>
      <c r="J287" s="28"/>
      <c r="K287" s="40">
        <v>1210.92</v>
      </c>
      <c r="L287" s="28"/>
      <c r="M287" s="40">
        <v>2889.19</v>
      </c>
      <c r="N287" s="28"/>
      <c r="O287" s="40">
        <v>3000</v>
      </c>
      <c r="P287" s="29"/>
      <c r="Q287" s="41">
        <v>3000</v>
      </c>
      <c r="R287" s="29"/>
      <c r="S287" s="31"/>
    </row>
    <row r="288" spans="1:19" x14ac:dyDescent="0.35">
      <c r="A288" s="39"/>
      <c r="B288" s="39"/>
      <c r="C288" s="39"/>
      <c r="D288" s="39"/>
      <c r="E288" s="39"/>
      <c r="F288" s="39" t="s">
        <v>258</v>
      </c>
      <c r="G288" s="39"/>
      <c r="H288" s="39"/>
      <c r="I288" s="40">
        <v>1769.21</v>
      </c>
      <c r="J288" s="28"/>
      <c r="K288" s="40">
        <v>1968.63</v>
      </c>
      <c r="L288" s="28"/>
      <c r="M288" s="40">
        <v>1346.58</v>
      </c>
      <c r="N288" s="28"/>
      <c r="O288" s="40">
        <v>1800</v>
      </c>
      <c r="P288" s="29"/>
      <c r="Q288" s="41">
        <v>1800</v>
      </c>
      <c r="R288" s="29"/>
      <c r="S288" s="31"/>
    </row>
    <row r="289" spans="1:19" x14ac:dyDescent="0.35">
      <c r="A289" s="39"/>
      <c r="B289" s="39"/>
      <c r="C289" s="39"/>
      <c r="D289" s="39"/>
      <c r="E289" s="39"/>
      <c r="F289" s="39" t="s">
        <v>259</v>
      </c>
      <c r="G289" s="39"/>
      <c r="H289" s="39"/>
      <c r="I289" s="40">
        <v>4320.1099999999997</v>
      </c>
      <c r="J289" s="28"/>
      <c r="K289" s="40">
        <v>4757.76</v>
      </c>
      <c r="L289" s="28"/>
      <c r="M289" s="40">
        <v>4001.25</v>
      </c>
      <c r="N289" s="28"/>
      <c r="O289" s="40">
        <v>7100</v>
      </c>
      <c r="P289" s="29"/>
      <c r="Q289" s="41">
        <v>5340.46</v>
      </c>
      <c r="R289" s="29"/>
      <c r="S289" s="31"/>
    </row>
    <row r="290" spans="1:19" x14ac:dyDescent="0.35">
      <c r="A290" s="39"/>
      <c r="B290" s="39"/>
      <c r="C290" s="39"/>
      <c r="D290" s="39"/>
      <c r="E290" s="39"/>
      <c r="F290" s="39" t="s">
        <v>260</v>
      </c>
      <c r="G290" s="39"/>
      <c r="H290" s="39"/>
      <c r="I290" s="40">
        <v>375</v>
      </c>
      <c r="J290" s="28"/>
      <c r="K290" s="40">
        <v>570</v>
      </c>
      <c r="L290" s="28"/>
      <c r="M290" s="40">
        <v>555</v>
      </c>
      <c r="N290" s="28"/>
      <c r="O290" s="40">
        <v>700</v>
      </c>
      <c r="P290" s="29"/>
      <c r="Q290" s="41">
        <v>700</v>
      </c>
      <c r="R290" s="29"/>
      <c r="S290" s="31"/>
    </row>
    <row r="291" spans="1:19" x14ac:dyDescent="0.35">
      <c r="A291" s="39"/>
      <c r="B291" s="39"/>
      <c r="C291" s="39"/>
      <c r="D291" s="39"/>
      <c r="E291" s="39"/>
      <c r="F291" s="39" t="s">
        <v>261</v>
      </c>
      <c r="G291" s="39"/>
      <c r="H291" s="39"/>
      <c r="I291" s="40">
        <v>0</v>
      </c>
      <c r="J291" s="28"/>
      <c r="K291" s="40">
        <v>750</v>
      </c>
      <c r="L291" s="28"/>
      <c r="M291" s="40">
        <v>0</v>
      </c>
      <c r="N291" s="28"/>
      <c r="O291" s="40">
        <v>0</v>
      </c>
      <c r="P291" s="29"/>
      <c r="Q291" s="41"/>
      <c r="R291" s="29"/>
      <c r="S291" s="31"/>
    </row>
    <row r="292" spans="1:19" x14ac:dyDescent="0.35">
      <c r="A292" s="39"/>
      <c r="B292" s="39"/>
      <c r="C292" s="39"/>
      <c r="D292" s="39"/>
      <c r="E292" s="39"/>
      <c r="F292" s="39" t="s">
        <v>262</v>
      </c>
      <c r="G292" s="39"/>
      <c r="H292" s="39"/>
      <c r="I292" s="40">
        <v>8816.73</v>
      </c>
      <c r="J292" s="28"/>
      <c r="K292" s="40">
        <v>12790.57</v>
      </c>
      <c r="L292" s="28"/>
      <c r="M292" s="40">
        <v>7704.73</v>
      </c>
      <c r="N292" s="28"/>
      <c r="O292" s="40">
        <v>13100</v>
      </c>
      <c r="P292" s="29"/>
      <c r="Q292" s="41">
        <v>13100</v>
      </c>
      <c r="R292" s="29"/>
      <c r="S292" s="31"/>
    </row>
    <row r="293" spans="1:19" x14ac:dyDescent="0.35">
      <c r="A293" s="39"/>
      <c r="B293" s="39"/>
      <c r="C293" s="39"/>
      <c r="D293" s="39"/>
      <c r="E293" s="39"/>
      <c r="F293" s="39" t="s">
        <v>263</v>
      </c>
      <c r="G293" s="39"/>
      <c r="H293" s="39"/>
      <c r="I293" s="40">
        <v>0</v>
      </c>
      <c r="J293" s="28"/>
      <c r="K293" s="40">
        <v>0</v>
      </c>
      <c r="L293" s="28"/>
      <c r="M293" s="40"/>
      <c r="N293" s="28"/>
      <c r="O293" s="40"/>
      <c r="P293" s="29"/>
      <c r="Q293" s="41"/>
      <c r="R293" s="29"/>
      <c r="S293" s="31"/>
    </row>
    <row r="294" spans="1:19" x14ac:dyDescent="0.35">
      <c r="A294" s="39"/>
      <c r="B294" s="39"/>
      <c r="C294" s="39"/>
      <c r="D294" s="39"/>
      <c r="E294" s="39"/>
      <c r="F294" s="39" t="s">
        <v>393</v>
      </c>
      <c r="G294" s="39"/>
      <c r="H294" s="39"/>
      <c r="I294" s="40"/>
      <c r="J294" s="28"/>
      <c r="K294" s="40"/>
      <c r="L294" s="28"/>
      <c r="M294" s="40">
        <v>0</v>
      </c>
      <c r="N294" s="28"/>
      <c r="O294" s="40">
        <v>100</v>
      </c>
      <c r="P294" s="29"/>
      <c r="Q294" s="41"/>
      <c r="R294" s="29"/>
      <c r="S294" s="31"/>
    </row>
    <row r="295" spans="1:19" x14ac:dyDescent="0.35">
      <c r="A295" s="39"/>
      <c r="B295" s="39"/>
      <c r="C295" s="39"/>
      <c r="D295" s="39"/>
      <c r="E295" s="39"/>
      <c r="F295" s="39" t="s">
        <v>264</v>
      </c>
      <c r="G295" s="39"/>
      <c r="H295" s="39"/>
      <c r="I295" s="40">
        <v>3440.14</v>
      </c>
      <c r="J295" s="28"/>
      <c r="K295" s="40">
        <v>4412.29</v>
      </c>
      <c r="L295" s="28"/>
      <c r="M295" s="40">
        <v>4228.09</v>
      </c>
      <c r="N295" s="28"/>
      <c r="O295" s="40">
        <v>5000</v>
      </c>
      <c r="P295" s="29"/>
      <c r="Q295" s="41">
        <v>6500</v>
      </c>
      <c r="R295" s="29"/>
      <c r="S295" s="31"/>
    </row>
    <row r="296" spans="1:19" x14ac:dyDescent="0.35">
      <c r="A296" s="39"/>
      <c r="B296" s="39"/>
      <c r="C296" s="39"/>
      <c r="D296" s="39"/>
      <c r="E296" s="39"/>
      <c r="F296" s="39" t="s">
        <v>265</v>
      </c>
      <c r="G296" s="39"/>
      <c r="H296" s="39"/>
      <c r="I296" s="40">
        <v>17857</v>
      </c>
      <c r="J296" s="28"/>
      <c r="K296" s="40">
        <v>17857</v>
      </c>
      <c r="L296" s="28"/>
      <c r="M296" s="40">
        <v>17857</v>
      </c>
      <c r="N296" s="28"/>
      <c r="O296" s="40">
        <v>18000</v>
      </c>
      <c r="P296" s="29"/>
      <c r="Q296" s="41">
        <v>18000</v>
      </c>
      <c r="R296" s="29"/>
      <c r="S296" s="31"/>
    </row>
    <row r="297" spans="1:19" x14ac:dyDescent="0.35">
      <c r="A297" s="39"/>
      <c r="B297" s="39"/>
      <c r="C297" s="39"/>
      <c r="D297" s="39"/>
      <c r="E297" s="39"/>
      <c r="F297" s="39" t="s">
        <v>266</v>
      </c>
      <c r="G297" s="39"/>
      <c r="H297" s="39"/>
      <c r="I297" s="40">
        <v>5089.8599999999997</v>
      </c>
      <c r="J297" s="28"/>
      <c r="K297" s="40">
        <v>323.16000000000003</v>
      </c>
      <c r="L297" s="28"/>
      <c r="M297" s="40">
        <v>0</v>
      </c>
      <c r="N297" s="28"/>
      <c r="O297" s="40">
        <v>0</v>
      </c>
      <c r="P297" s="29"/>
      <c r="Q297" s="41"/>
      <c r="R297" s="29"/>
      <c r="S297" s="31"/>
    </row>
    <row r="298" spans="1:19" x14ac:dyDescent="0.35">
      <c r="A298" s="39"/>
      <c r="B298" s="39"/>
      <c r="C298" s="39"/>
      <c r="D298" s="39"/>
      <c r="E298" s="39"/>
      <c r="F298" s="39" t="s">
        <v>267</v>
      </c>
      <c r="G298" s="39"/>
      <c r="H298" s="39"/>
      <c r="I298" s="40">
        <v>730.2</v>
      </c>
      <c r="J298" s="28"/>
      <c r="K298" s="40">
        <v>1260.94</v>
      </c>
      <c r="L298" s="28"/>
      <c r="M298" s="40">
        <v>180.37</v>
      </c>
      <c r="N298" s="28"/>
      <c r="O298" s="40">
        <v>250</v>
      </c>
      <c r="P298" s="29"/>
      <c r="Q298" s="41">
        <v>250</v>
      </c>
      <c r="R298" s="29"/>
      <c r="S298" s="31"/>
    </row>
    <row r="299" spans="1:19" x14ac:dyDescent="0.35">
      <c r="A299" s="39"/>
      <c r="B299" s="39"/>
      <c r="C299" s="39"/>
      <c r="D299" s="39"/>
      <c r="E299" s="39"/>
      <c r="F299" s="39" t="s">
        <v>427</v>
      </c>
      <c r="G299" s="39"/>
      <c r="H299" s="39"/>
      <c r="I299" s="40"/>
      <c r="J299" s="28"/>
      <c r="K299" s="40"/>
      <c r="L299" s="28"/>
      <c r="M299" s="40"/>
      <c r="N299" s="28"/>
      <c r="O299" s="40"/>
      <c r="P299" s="29"/>
      <c r="Q299" s="41"/>
      <c r="R299" s="29"/>
      <c r="S299" s="31"/>
    </row>
    <row r="300" spans="1:19" x14ac:dyDescent="0.35">
      <c r="A300" s="39"/>
      <c r="B300" s="39"/>
      <c r="C300" s="39"/>
      <c r="D300" s="39"/>
      <c r="E300" s="39"/>
      <c r="F300" s="39"/>
      <c r="G300" s="39" t="s">
        <v>395</v>
      </c>
      <c r="H300" s="39"/>
      <c r="I300" s="40"/>
      <c r="J300" s="28"/>
      <c r="K300" s="40"/>
      <c r="L300" s="28"/>
      <c r="M300" s="40">
        <v>834451.36</v>
      </c>
      <c r="N300" s="28"/>
      <c r="O300" s="40">
        <v>846261</v>
      </c>
      <c r="P300" s="29"/>
      <c r="Q300" s="41"/>
      <c r="R300" s="29"/>
      <c r="S300" s="31"/>
    </row>
    <row r="301" spans="1:19" x14ac:dyDescent="0.35">
      <c r="A301" s="39"/>
      <c r="B301" s="39"/>
      <c r="C301" s="39"/>
      <c r="D301" s="39"/>
      <c r="E301" s="39"/>
      <c r="F301" s="39" t="s">
        <v>426</v>
      </c>
      <c r="G301" s="39"/>
      <c r="H301" s="39"/>
      <c r="I301" s="40">
        <f t="shared" ref="I301" si="61">SUM(I299:I300)</f>
        <v>0</v>
      </c>
      <c r="J301" s="28">
        <f t="shared" ref="J301:P301" si="62">SUM(J299:J300)</f>
        <v>0</v>
      </c>
      <c r="K301" s="40">
        <f t="shared" si="62"/>
        <v>0</v>
      </c>
      <c r="L301" s="28">
        <f t="shared" si="62"/>
        <v>0</v>
      </c>
      <c r="M301" s="40">
        <f>M300</f>
        <v>834451.36</v>
      </c>
      <c r="N301" s="28">
        <f t="shared" si="62"/>
        <v>0</v>
      </c>
      <c r="O301" s="40">
        <f>O300</f>
        <v>846261</v>
      </c>
      <c r="P301" s="28">
        <f t="shared" si="62"/>
        <v>0</v>
      </c>
      <c r="Q301" s="40">
        <f>Q300</f>
        <v>0</v>
      </c>
      <c r="R301" s="29"/>
      <c r="S301" s="31"/>
    </row>
    <row r="302" spans="1:19" x14ac:dyDescent="0.35">
      <c r="A302" s="39"/>
      <c r="B302" s="39"/>
      <c r="C302" s="39"/>
      <c r="D302" s="39"/>
      <c r="E302" s="39" t="s">
        <v>268</v>
      </c>
      <c r="F302" s="39"/>
      <c r="G302" s="39"/>
      <c r="H302" s="39"/>
      <c r="I302" s="40">
        <f>ROUND(I269+I273+SUM(I279:I298)+I301,5)</f>
        <v>63261.79</v>
      </c>
      <c r="J302" s="28">
        <f t="shared" ref="J302:P302" si="63">ROUND(J273+SUM(J279:J298)+J301,5)</f>
        <v>0</v>
      </c>
      <c r="K302" s="40">
        <f>ROUND(K269+K273+SUM(K279:K298)+K301,5)</f>
        <v>71903.41</v>
      </c>
      <c r="L302" s="28">
        <f t="shared" si="63"/>
        <v>0</v>
      </c>
      <c r="M302" s="40">
        <f>ROUND(M269+M273+SUM(M279:M298)+M301,5)</f>
        <v>902134.67</v>
      </c>
      <c r="N302" s="28">
        <f t="shared" si="63"/>
        <v>0</v>
      </c>
      <c r="O302" s="40">
        <f>ROUND(O269+O273+SUM(O279:O298)+O301,5)</f>
        <v>933686.44</v>
      </c>
      <c r="P302" s="28">
        <f t="shared" si="63"/>
        <v>0</v>
      </c>
      <c r="Q302" s="40">
        <f>ROUND(Q269+Q273+SUM(Q279:Q298)+Q301,5)</f>
        <v>97188.91</v>
      </c>
      <c r="R302" s="29"/>
      <c r="S302" s="31"/>
    </row>
    <row r="303" spans="1:19" x14ac:dyDescent="0.35">
      <c r="A303" s="42"/>
      <c r="B303" s="42"/>
      <c r="C303" s="42"/>
      <c r="D303" s="42"/>
      <c r="E303" s="42" t="s">
        <v>269</v>
      </c>
      <c r="F303" s="42"/>
      <c r="G303" s="42"/>
      <c r="H303" s="42"/>
      <c r="I303" s="43"/>
      <c r="J303" s="28"/>
      <c r="K303" s="43"/>
      <c r="L303" s="28"/>
      <c r="M303" s="43"/>
      <c r="N303" s="28"/>
      <c r="O303" s="43"/>
      <c r="P303" s="29"/>
      <c r="Q303" s="44"/>
      <c r="R303" s="29"/>
      <c r="S303" s="31"/>
    </row>
    <row r="304" spans="1:19" x14ac:dyDescent="0.35">
      <c r="A304" s="42"/>
      <c r="B304" s="42"/>
      <c r="C304" s="42"/>
      <c r="D304" s="42"/>
      <c r="E304" s="42"/>
      <c r="F304" s="42" t="s">
        <v>270</v>
      </c>
      <c r="G304" s="42"/>
      <c r="H304" s="42"/>
      <c r="I304" s="43"/>
      <c r="J304" s="28"/>
      <c r="K304" s="43"/>
      <c r="L304" s="28"/>
      <c r="M304" s="43"/>
      <c r="N304" s="28"/>
      <c r="O304" s="43"/>
      <c r="P304" s="29"/>
      <c r="Q304" s="44"/>
      <c r="R304" s="29"/>
      <c r="S304" s="31"/>
    </row>
    <row r="305" spans="1:19" x14ac:dyDescent="0.35">
      <c r="A305" s="42"/>
      <c r="B305" s="42"/>
      <c r="C305" s="42"/>
      <c r="D305" s="42"/>
      <c r="E305" s="42"/>
      <c r="F305" s="42"/>
      <c r="G305" s="42" t="s">
        <v>271</v>
      </c>
      <c r="H305" s="42"/>
      <c r="I305" s="43">
        <v>133485.9</v>
      </c>
      <c r="J305" s="28"/>
      <c r="K305" s="43">
        <v>143397.31</v>
      </c>
      <c r="L305" s="28"/>
      <c r="M305" s="43">
        <v>106494.6</v>
      </c>
      <c r="N305" s="28"/>
      <c r="O305" s="43">
        <v>143778</v>
      </c>
      <c r="P305" s="29"/>
      <c r="Q305" s="44">
        <v>148844.79999999999</v>
      </c>
      <c r="R305" s="29"/>
      <c r="S305" s="31"/>
    </row>
    <row r="306" spans="1:19" x14ac:dyDescent="0.35">
      <c r="A306" s="42"/>
      <c r="B306" s="42"/>
      <c r="C306" s="42"/>
      <c r="D306" s="42"/>
      <c r="E306" s="42"/>
      <c r="F306" s="42"/>
      <c r="G306" s="42" t="s">
        <v>272</v>
      </c>
      <c r="H306" s="42"/>
      <c r="I306" s="43">
        <v>8118.87</v>
      </c>
      <c r="J306" s="28"/>
      <c r="K306" s="43">
        <v>9219.26</v>
      </c>
      <c r="L306" s="28"/>
      <c r="M306" s="43">
        <v>5996.58</v>
      </c>
      <c r="N306" s="28"/>
      <c r="O306" s="43">
        <v>10200</v>
      </c>
      <c r="P306" s="29"/>
      <c r="Q306" s="44">
        <v>10000</v>
      </c>
      <c r="R306" s="29"/>
      <c r="S306" s="31"/>
    </row>
    <row r="307" spans="1:19" x14ac:dyDescent="0.35">
      <c r="A307" s="42"/>
      <c r="B307" s="42"/>
      <c r="C307" s="42"/>
      <c r="D307" s="42"/>
      <c r="E307" s="42"/>
      <c r="F307" s="42"/>
      <c r="G307" s="42" t="s">
        <v>273</v>
      </c>
      <c r="H307" s="42"/>
      <c r="I307" s="43">
        <v>3825.44</v>
      </c>
      <c r="J307" s="28"/>
      <c r="K307" s="43">
        <v>3902.18</v>
      </c>
      <c r="L307" s="28"/>
      <c r="M307" s="43">
        <v>2424.2399999999998</v>
      </c>
      <c r="N307" s="28"/>
      <c r="O307" s="43">
        <v>3940.56</v>
      </c>
      <c r="P307" s="29"/>
      <c r="Q307" s="44">
        <v>2472.91</v>
      </c>
      <c r="R307" s="29"/>
      <c r="S307" s="31"/>
    </row>
    <row r="308" spans="1:19" x14ac:dyDescent="0.35">
      <c r="A308" s="42"/>
      <c r="B308" s="42"/>
      <c r="C308" s="42"/>
      <c r="D308" s="42"/>
      <c r="E308" s="42"/>
      <c r="F308" s="42"/>
      <c r="G308" s="42" t="s">
        <v>274</v>
      </c>
      <c r="H308" s="42"/>
      <c r="I308" s="43">
        <v>3090.24</v>
      </c>
      <c r="J308" s="28"/>
      <c r="K308" s="43">
        <v>18035.63</v>
      </c>
      <c r="L308" s="28"/>
      <c r="M308" s="43">
        <v>686.35</v>
      </c>
      <c r="N308" s="28"/>
      <c r="O308" s="43">
        <v>3104</v>
      </c>
      <c r="P308" s="29"/>
      <c r="Q308" s="44">
        <v>3200</v>
      </c>
      <c r="R308" s="29"/>
      <c r="S308" s="31"/>
    </row>
    <row r="309" spans="1:19" x14ac:dyDescent="0.35">
      <c r="A309" s="42"/>
      <c r="B309" s="42"/>
      <c r="C309" s="42"/>
      <c r="D309" s="42"/>
      <c r="E309" s="42"/>
      <c r="F309" s="42"/>
      <c r="G309" s="42" t="s">
        <v>275</v>
      </c>
      <c r="H309" s="42"/>
      <c r="I309" s="43">
        <v>7358.24</v>
      </c>
      <c r="J309" s="28"/>
      <c r="K309" s="43">
        <v>7583.2</v>
      </c>
      <c r="L309" s="28"/>
      <c r="M309" s="43">
        <v>2900.8</v>
      </c>
      <c r="N309" s="28"/>
      <c r="O309" s="43">
        <v>7870</v>
      </c>
      <c r="P309" s="29"/>
      <c r="Q309" s="44">
        <v>9863.84</v>
      </c>
      <c r="R309" s="29"/>
      <c r="S309" s="31"/>
    </row>
    <row r="310" spans="1:19" x14ac:dyDescent="0.35">
      <c r="A310" s="42"/>
      <c r="B310" s="42"/>
      <c r="C310" s="42"/>
      <c r="D310" s="42"/>
      <c r="E310" s="42"/>
      <c r="F310" s="42" t="s">
        <v>276</v>
      </c>
      <c r="G310" s="42"/>
      <c r="H310" s="42"/>
      <c r="I310" s="43">
        <f t="shared" ref="I310" si="64">ROUND(SUM(I304:I309),5)</f>
        <v>155878.69</v>
      </c>
      <c r="J310" s="28">
        <f t="shared" ref="J310:Q310" si="65">ROUND(SUM(J304:J309),5)</f>
        <v>0</v>
      </c>
      <c r="K310" s="43">
        <f t="shared" si="65"/>
        <v>182137.58</v>
      </c>
      <c r="L310" s="28">
        <f t="shared" si="65"/>
        <v>0</v>
      </c>
      <c r="M310" s="43">
        <f t="shared" si="65"/>
        <v>118502.57</v>
      </c>
      <c r="N310" s="28">
        <f t="shared" si="65"/>
        <v>0</v>
      </c>
      <c r="O310" s="43">
        <f t="shared" si="65"/>
        <v>168892.56</v>
      </c>
      <c r="P310" s="28">
        <f t="shared" si="65"/>
        <v>0</v>
      </c>
      <c r="Q310" s="43">
        <f t="shared" si="65"/>
        <v>174381.55</v>
      </c>
      <c r="R310" s="29"/>
      <c r="S310" s="31"/>
    </row>
    <row r="311" spans="1:19" x14ac:dyDescent="0.35">
      <c r="A311" s="42"/>
      <c r="B311" s="42"/>
      <c r="C311" s="42"/>
      <c r="D311" s="42"/>
      <c r="E311" s="42"/>
      <c r="F311" s="42" t="s">
        <v>277</v>
      </c>
      <c r="G311" s="42"/>
      <c r="H311" s="42"/>
      <c r="I311" s="43"/>
      <c r="J311" s="28"/>
      <c r="K311" s="43"/>
      <c r="L311" s="28"/>
      <c r="M311" s="43"/>
      <c r="N311" s="28"/>
      <c r="O311" s="43"/>
      <c r="P311" s="29"/>
      <c r="Q311" s="44"/>
      <c r="R311" s="29"/>
      <c r="S311" s="31"/>
    </row>
    <row r="312" spans="1:19" x14ac:dyDescent="0.35">
      <c r="A312" s="42"/>
      <c r="B312" s="42"/>
      <c r="C312" s="42"/>
      <c r="D312" s="42"/>
      <c r="E312" s="42"/>
      <c r="F312" s="42"/>
      <c r="G312" s="42" t="s">
        <v>278</v>
      </c>
      <c r="H312" s="42"/>
      <c r="I312" s="43">
        <v>52665.599999999999</v>
      </c>
      <c r="J312" s="28"/>
      <c r="K312" s="43">
        <v>63475.98</v>
      </c>
      <c r="L312" s="28"/>
      <c r="M312" s="43">
        <v>38519.75</v>
      </c>
      <c r="N312" s="28"/>
      <c r="O312" s="43">
        <v>80637</v>
      </c>
      <c r="P312" s="29"/>
      <c r="Q312" s="44">
        <v>74224.160000000003</v>
      </c>
      <c r="R312" s="29"/>
      <c r="S312" s="31"/>
    </row>
    <row r="313" spans="1:19" x14ac:dyDescent="0.35">
      <c r="A313" s="42"/>
      <c r="B313" s="42"/>
      <c r="C313" s="42"/>
      <c r="D313" s="42"/>
      <c r="E313" s="42"/>
      <c r="F313" s="42"/>
      <c r="G313" s="42" t="s">
        <v>433</v>
      </c>
      <c r="H313" s="42"/>
      <c r="I313" s="43">
        <v>10612.86</v>
      </c>
      <c r="J313" s="28"/>
      <c r="K313" s="43">
        <v>11110.53</v>
      </c>
      <c r="L313" s="28"/>
      <c r="M313" s="43">
        <v>7903.34</v>
      </c>
      <c r="N313" s="28"/>
      <c r="O313" s="43">
        <v>10962</v>
      </c>
      <c r="P313" s="29"/>
      <c r="Q313" s="44">
        <v>10888.95</v>
      </c>
      <c r="R313" s="29"/>
      <c r="S313" s="31"/>
    </row>
    <row r="314" spans="1:19" x14ac:dyDescent="0.35">
      <c r="A314" s="42"/>
      <c r="B314" s="42"/>
      <c r="C314" s="42"/>
      <c r="D314" s="42"/>
      <c r="E314" s="42"/>
      <c r="F314" s="42"/>
      <c r="G314" s="42" t="s">
        <v>280</v>
      </c>
      <c r="H314" s="42"/>
      <c r="I314" s="43">
        <v>3464.54</v>
      </c>
      <c r="J314" s="28"/>
      <c r="K314" s="43">
        <v>3466.51</v>
      </c>
      <c r="L314" s="28"/>
      <c r="M314" s="43">
        <v>2373.84</v>
      </c>
      <c r="N314" s="28"/>
      <c r="O314" s="43">
        <v>4530</v>
      </c>
      <c r="P314" s="29"/>
      <c r="Q314" s="44">
        <v>3336.48</v>
      </c>
      <c r="R314" s="29"/>
      <c r="S314" s="31"/>
    </row>
    <row r="315" spans="1:19" x14ac:dyDescent="0.35">
      <c r="A315" s="42"/>
      <c r="B315" s="42"/>
      <c r="C315" s="42"/>
      <c r="D315" s="42"/>
      <c r="E315" s="42"/>
      <c r="F315" s="42"/>
      <c r="G315" s="42" t="s">
        <v>432</v>
      </c>
      <c r="H315" s="42"/>
      <c r="I315" s="43">
        <v>316.8</v>
      </c>
      <c r="J315" s="28"/>
      <c r="K315" s="43">
        <v>290.39999999999998</v>
      </c>
      <c r="L315" s="28"/>
      <c r="M315" s="43">
        <v>259.45999999999998</v>
      </c>
      <c r="N315" s="28"/>
      <c r="O315" s="43">
        <v>316.8</v>
      </c>
      <c r="P315" s="29"/>
      <c r="Q315" s="44">
        <v>316.8</v>
      </c>
      <c r="R315" s="29"/>
      <c r="S315" s="31"/>
    </row>
    <row r="316" spans="1:19" x14ac:dyDescent="0.35">
      <c r="A316" s="42"/>
      <c r="B316" s="42"/>
      <c r="C316" s="42"/>
      <c r="D316" s="42"/>
      <c r="E316" s="42"/>
      <c r="F316" s="42"/>
      <c r="G316" s="42" t="s">
        <v>282</v>
      </c>
      <c r="H316" s="42"/>
      <c r="I316" s="43">
        <v>11489.1</v>
      </c>
      <c r="J316" s="28"/>
      <c r="K316" s="43">
        <v>12041.13</v>
      </c>
      <c r="L316" s="28"/>
      <c r="M316" s="43">
        <v>7718.04</v>
      </c>
      <c r="N316" s="28"/>
      <c r="O316" s="43">
        <v>12803</v>
      </c>
      <c r="P316" s="29"/>
      <c r="Q316" s="44">
        <v>12340.81</v>
      </c>
      <c r="R316" s="29"/>
      <c r="S316" s="31"/>
    </row>
    <row r="317" spans="1:19" x14ac:dyDescent="0.35">
      <c r="A317" s="42"/>
      <c r="B317" s="42"/>
      <c r="C317" s="42"/>
      <c r="D317" s="42"/>
      <c r="E317" s="42"/>
      <c r="F317" s="42"/>
      <c r="G317" s="42" t="s">
        <v>283</v>
      </c>
      <c r="H317" s="42"/>
      <c r="I317" s="43">
        <v>4310</v>
      </c>
      <c r="J317" s="28"/>
      <c r="K317" s="43">
        <v>6438.81</v>
      </c>
      <c r="L317" s="28"/>
      <c r="M317" s="43">
        <v>6396.99</v>
      </c>
      <c r="N317" s="28"/>
      <c r="O317" s="43">
        <v>5000</v>
      </c>
      <c r="P317" s="29"/>
      <c r="Q317" s="44">
        <v>8986.59</v>
      </c>
      <c r="R317" s="29"/>
      <c r="S317" s="31"/>
    </row>
    <row r="318" spans="1:19" x14ac:dyDescent="0.35">
      <c r="A318" s="42"/>
      <c r="B318" s="42"/>
      <c r="C318" s="42"/>
      <c r="D318" s="42"/>
      <c r="E318" s="42"/>
      <c r="F318" s="42"/>
      <c r="G318" s="42" t="s">
        <v>284</v>
      </c>
      <c r="H318" s="42"/>
      <c r="I318" s="43">
        <v>0</v>
      </c>
      <c r="J318" s="28"/>
      <c r="K318" s="43">
        <v>1295.54</v>
      </c>
      <c r="L318" s="28"/>
      <c r="M318" s="43">
        <v>2158.25</v>
      </c>
      <c r="N318" s="28"/>
      <c r="O318" s="43">
        <v>3265.36</v>
      </c>
      <c r="P318" s="29"/>
      <c r="Q318" s="44">
        <v>5812.64</v>
      </c>
      <c r="R318" s="29"/>
      <c r="S318" s="31"/>
    </row>
    <row r="319" spans="1:19" x14ac:dyDescent="0.35">
      <c r="A319" s="42"/>
      <c r="B319" s="42"/>
      <c r="C319" s="42"/>
      <c r="D319" s="42"/>
      <c r="E319" s="42"/>
      <c r="F319" s="42"/>
      <c r="G319" s="42" t="s">
        <v>285</v>
      </c>
      <c r="H319" s="42"/>
      <c r="I319" s="43">
        <v>678.18</v>
      </c>
      <c r="J319" s="28"/>
      <c r="K319" s="43">
        <v>648.84</v>
      </c>
      <c r="L319" s="28"/>
      <c r="M319" s="43">
        <v>383.08</v>
      </c>
      <c r="N319" s="28"/>
      <c r="O319" s="43">
        <v>900</v>
      </c>
      <c r="P319" s="29"/>
      <c r="Q319" s="44">
        <v>900</v>
      </c>
      <c r="R319" s="29"/>
      <c r="S319" s="31"/>
    </row>
    <row r="320" spans="1:19" x14ac:dyDescent="0.35">
      <c r="A320" s="42"/>
      <c r="B320" s="42"/>
      <c r="C320" s="42"/>
      <c r="D320" s="42"/>
      <c r="E320" s="42"/>
      <c r="F320" s="42"/>
      <c r="G320" s="42" t="s">
        <v>286</v>
      </c>
      <c r="H320" s="42"/>
      <c r="I320" s="43">
        <v>0</v>
      </c>
      <c r="J320" s="28"/>
      <c r="K320" s="43">
        <v>0</v>
      </c>
      <c r="L320" s="28"/>
      <c r="M320" s="43"/>
      <c r="N320" s="28"/>
      <c r="O320" s="43"/>
      <c r="P320" s="29"/>
      <c r="Q320" s="44"/>
      <c r="R320" s="29"/>
      <c r="S320" s="31"/>
    </row>
    <row r="321" spans="1:19" x14ac:dyDescent="0.35">
      <c r="A321" s="42"/>
      <c r="B321" s="42"/>
      <c r="C321" s="42"/>
      <c r="D321" s="42"/>
      <c r="E321" s="42"/>
      <c r="F321" s="42" t="s">
        <v>287</v>
      </c>
      <c r="G321" s="42"/>
      <c r="H321" s="42"/>
      <c r="I321" s="43">
        <f t="shared" ref="I321:Q321" si="66">ROUND(SUM(I311:I320),5)</f>
        <v>83537.08</v>
      </c>
      <c r="J321" s="28">
        <f t="shared" ref="J321:P321" si="67">ROUND(SUM(J311:J320),5)</f>
        <v>0</v>
      </c>
      <c r="K321" s="43">
        <f t="shared" si="66"/>
        <v>98767.74</v>
      </c>
      <c r="L321" s="28">
        <f t="shared" si="67"/>
        <v>0</v>
      </c>
      <c r="M321" s="43">
        <f t="shared" si="66"/>
        <v>65712.75</v>
      </c>
      <c r="N321" s="28">
        <f t="shared" si="67"/>
        <v>0</v>
      </c>
      <c r="O321" s="43">
        <f t="shared" si="66"/>
        <v>118414.16</v>
      </c>
      <c r="P321" s="28">
        <f t="shared" si="67"/>
        <v>0</v>
      </c>
      <c r="Q321" s="43">
        <f t="shared" si="66"/>
        <v>116806.43</v>
      </c>
      <c r="R321" s="29"/>
      <c r="S321" s="31"/>
    </row>
    <row r="322" spans="1:19" x14ac:dyDescent="0.35">
      <c r="A322" s="42"/>
      <c r="B322" s="42"/>
      <c r="C322" s="42"/>
      <c r="D322" s="42"/>
      <c r="E322" s="42"/>
      <c r="F322" s="42" t="s">
        <v>288</v>
      </c>
      <c r="G322" s="42"/>
      <c r="H322" s="42"/>
      <c r="I322" s="43"/>
      <c r="J322" s="28"/>
      <c r="K322" s="43"/>
      <c r="L322" s="28"/>
      <c r="M322" s="43"/>
      <c r="N322" s="28"/>
      <c r="O322" s="43"/>
      <c r="P322" s="29"/>
      <c r="Q322" s="44"/>
      <c r="R322" s="29"/>
      <c r="S322" s="31"/>
    </row>
    <row r="323" spans="1:19" x14ac:dyDescent="0.35">
      <c r="A323" s="42"/>
      <c r="B323" s="42"/>
      <c r="C323" s="42"/>
      <c r="D323" s="42"/>
      <c r="E323" s="42"/>
      <c r="F323" s="42"/>
      <c r="G323" s="42" t="s">
        <v>289</v>
      </c>
      <c r="H323" s="42"/>
      <c r="I323" s="43">
        <v>174</v>
      </c>
      <c r="J323" s="28"/>
      <c r="K323" s="43">
        <v>143</v>
      </c>
      <c r="L323" s="28"/>
      <c r="M323" s="43">
        <v>0</v>
      </c>
      <c r="N323" s="28"/>
      <c r="O323" s="43">
        <v>250</v>
      </c>
      <c r="P323" s="29"/>
      <c r="Q323" s="44">
        <v>250</v>
      </c>
      <c r="R323" s="29"/>
      <c r="S323" s="31"/>
    </row>
    <row r="324" spans="1:19" x14ac:dyDescent="0.35">
      <c r="A324" s="42"/>
      <c r="B324" s="42"/>
      <c r="C324" s="42"/>
      <c r="D324" s="42"/>
      <c r="E324" s="42"/>
      <c r="F324" s="42"/>
      <c r="G324" s="42" t="s">
        <v>290</v>
      </c>
      <c r="H324" s="42"/>
      <c r="I324" s="43">
        <v>0</v>
      </c>
      <c r="J324" s="28"/>
      <c r="K324" s="43">
        <v>0</v>
      </c>
      <c r="L324" s="28"/>
      <c r="M324" s="43">
        <v>0</v>
      </c>
      <c r="N324" s="28"/>
      <c r="O324" s="43"/>
      <c r="P324" s="29"/>
      <c r="Q324" s="44">
        <v>500</v>
      </c>
      <c r="R324" s="29"/>
      <c r="S324" s="31"/>
    </row>
    <row r="325" spans="1:19" x14ac:dyDescent="0.35">
      <c r="A325" s="42"/>
      <c r="B325" s="42"/>
      <c r="C325" s="42"/>
      <c r="D325" s="42"/>
      <c r="E325" s="42"/>
      <c r="F325" s="42"/>
      <c r="G325" s="42" t="s">
        <v>291</v>
      </c>
      <c r="H325" s="42"/>
      <c r="I325" s="43">
        <v>382.25</v>
      </c>
      <c r="J325" s="28"/>
      <c r="K325" s="43">
        <v>431.39</v>
      </c>
      <c r="L325" s="28">
        <v>0</v>
      </c>
      <c r="M325" s="43">
        <v>343.45</v>
      </c>
      <c r="N325" s="28"/>
      <c r="O325" s="43">
        <v>425</v>
      </c>
      <c r="P325" s="29"/>
      <c r="Q325" s="44">
        <v>475</v>
      </c>
      <c r="R325" s="29"/>
      <c r="S325" s="31"/>
    </row>
    <row r="326" spans="1:19" x14ac:dyDescent="0.35">
      <c r="A326" s="42"/>
      <c r="B326" s="42"/>
      <c r="C326" s="42"/>
      <c r="D326" s="42"/>
      <c r="E326" s="42"/>
      <c r="F326" s="42"/>
      <c r="G326" s="42" t="s">
        <v>292</v>
      </c>
      <c r="H326" s="42"/>
      <c r="I326" s="43">
        <v>434.16</v>
      </c>
      <c r="J326" s="28"/>
      <c r="K326" s="43">
        <v>115.32</v>
      </c>
      <c r="L326" s="28">
        <v>0</v>
      </c>
      <c r="M326" s="43">
        <v>744.33</v>
      </c>
      <c r="N326" s="28"/>
      <c r="O326" s="43">
        <v>0</v>
      </c>
      <c r="P326" s="29"/>
      <c r="Q326" s="44">
        <v>1000</v>
      </c>
      <c r="R326" s="29"/>
      <c r="S326" s="31"/>
    </row>
    <row r="327" spans="1:19" x14ac:dyDescent="0.35">
      <c r="A327" s="42"/>
      <c r="B327" s="42"/>
      <c r="C327" s="42"/>
      <c r="D327" s="42"/>
      <c r="E327" s="42"/>
      <c r="F327" s="42"/>
      <c r="G327" s="42" t="s">
        <v>413</v>
      </c>
      <c r="H327" s="42"/>
      <c r="I327" s="43">
        <v>1400</v>
      </c>
      <c r="J327" s="28"/>
      <c r="K327" s="43">
        <v>1750</v>
      </c>
      <c r="L327" s="28"/>
      <c r="M327" s="43">
        <v>1400</v>
      </c>
      <c r="N327" s="28"/>
      <c r="O327" s="43">
        <v>3000</v>
      </c>
      <c r="P327" s="29"/>
      <c r="Q327" s="44">
        <v>3000</v>
      </c>
      <c r="R327" s="29"/>
      <c r="S327" s="31"/>
    </row>
    <row r="328" spans="1:19" x14ac:dyDescent="0.35">
      <c r="A328" s="42"/>
      <c r="B328" s="42"/>
      <c r="C328" s="42"/>
      <c r="D328" s="42"/>
      <c r="E328" s="42"/>
      <c r="F328" s="42"/>
      <c r="G328" s="42" t="s">
        <v>294</v>
      </c>
      <c r="H328" s="42"/>
      <c r="I328" s="43">
        <v>34.75</v>
      </c>
      <c r="J328" s="28"/>
      <c r="K328" s="43">
        <v>60.54</v>
      </c>
      <c r="L328" s="28"/>
      <c r="M328" s="43">
        <v>52</v>
      </c>
      <c r="N328" s="28"/>
      <c r="O328" s="43"/>
      <c r="P328" s="29"/>
      <c r="Q328" s="44"/>
      <c r="R328" s="29"/>
      <c r="S328" s="31"/>
    </row>
    <row r="329" spans="1:19" x14ac:dyDescent="0.35">
      <c r="A329" s="42"/>
      <c r="B329" s="42"/>
      <c r="C329" s="42"/>
      <c r="D329" s="42"/>
      <c r="E329" s="42"/>
      <c r="F329" s="42" t="s">
        <v>295</v>
      </c>
      <c r="G329" s="42"/>
      <c r="H329" s="42"/>
      <c r="I329" s="43">
        <f t="shared" ref="I329:Q329" si="68">ROUND(SUM(I322:I328),5)</f>
        <v>2425.16</v>
      </c>
      <c r="J329" s="28">
        <f t="shared" ref="J329:P329" si="69">ROUND(SUM(J322:J328),5)</f>
        <v>0</v>
      </c>
      <c r="K329" s="43">
        <f t="shared" si="68"/>
        <v>2500.25</v>
      </c>
      <c r="L329" s="28">
        <f t="shared" si="69"/>
        <v>0</v>
      </c>
      <c r="M329" s="43">
        <f t="shared" si="68"/>
        <v>2539.7800000000002</v>
      </c>
      <c r="N329" s="28">
        <f t="shared" si="69"/>
        <v>0</v>
      </c>
      <c r="O329" s="43">
        <f t="shared" si="68"/>
        <v>3675</v>
      </c>
      <c r="P329" s="28">
        <f t="shared" si="69"/>
        <v>0</v>
      </c>
      <c r="Q329" s="43">
        <f t="shared" si="68"/>
        <v>5225</v>
      </c>
      <c r="R329" s="29"/>
      <c r="S329" s="31"/>
    </row>
    <row r="330" spans="1:19" x14ac:dyDescent="0.35">
      <c r="A330" s="42"/>
      <c r="B330" s="42"/>
      <c r="C330" s="42"/>
      <c r="D330" s="42"/>
      <c r="E330" s="42"/>
      <c r="F330" s="42" t="s">
        <v>296</v>
      </c>
      <c r="G330" s="42"/>
      <c r="H330" s="42"/>
      <c r="I330" s="43">
        <v>3300.82</v>
      </c>
      <c r="J330" s="28"/>
      <c r="K330" s="43">
        <v>4030.59</v>
      </c>
      <c r="L330" s="28"/>
      <c r="M330" s="43">
        <v>11800.17</v>
      </c>
      <c r="N330" s="28"/>
      <c r="O330" s="43">
        <v>2500</v>
      </c>
      <c r="P330" s="29"/>
      <c r="Q330" s="44">
        <v>2500</v>
      </c>
      <c r="R330" s="29"/>
      <c r="S330" s="31"/>
    </row>
    <row r="331" spans="1:19" x14ac:dyDescent="0.35">
      <c r="A331" s="42"/>
      <c r="B331" s="42"/>
      <c r="C331" s="42"/>
      <c r="D331" s="42"/>
      <c r="E331" s="42"/>
      <c r="F331" s="42" t="s">
        <v>297</v>
      </c>
      <c r="G331" s="42"/>
      <c r="H331" s="42"/>
      <c r="I331" s="43">
        <v>27674.22</v>
      </c>
      <c r="J331" s="28"/>
      <c r="K331" s="43">
        <v>39392.57</v>
      </c>
      <c r="L331" s="28"/>
      <c r="M331" s="43">
        <v>18301.849999999999</v>
      </c>
      <c r="N331" s="28"/>
      <c r="O331" s="43">
        <v>30000</v>
      </c>
      <c r="P331" s="29"/>
      <c r="Q331" s="44">
        <v>30000</v>
      </c>
      <c r="R331" s="29"/>
      <c r="S331" s="31"/>
    </row>
    <row r="332" spans="1:19" x14ac:dyDescent="0.35">
      <c r="A332" s="42"/>
      <c r="B332" s="42"/>
      <c r="C332" s="42"/>
      <c r="D332" s="42"/>
      <c r="E332" s="42"/>
      <c r="F332" s="42" t="s">
        <v>298</v>
      </c>
      <c r="G332" s="42"/>
      <c r="H332" s="42"/>
      <c r="I332" s="43">
        <v>78.63</v>
      </c>
      <c r="J332" s="28"/>
      <c r="K332" s="43">
        <v>78.63</v>
      </c>
      <c r="L332" s="28"/>
      <c r="M332" s="43">
        <v>0</v>
      </c>
      <c r="N332" s="28"/>
      <c r="O332" s="43">
        <v>500</v>
      </c>
      <c r="P332" s="29"/>
      <c r="Q332" s="44">
        <v>500</v>
      </c>
      <c r="R332" s="29"/>
      <c r="S332" s="31"/>
    </row>
    <row r="333" spans="1:19" x14ac:dyDescent="0.35">
      <c r="A333" s="42"/>
      <c r="B333" s="42"/>
      <c r="C333" s="42"/>
      <c r="D333" s="42"/>
      <c r="E333" s="42"/>
      <c r="F333" s="42" t="s">
        <v>299</v>
      </c>
      <c r="G333" s="42"/>
      <c r="H333" s="42"/>
      <c r="I333" s="43">
        <v>15768.77</v>
      </c>
      <c r="J333" s="28"/>
      <c r="K333" s="43">
        <v>27095.54</v>
      </c>
      <c r="L333" s="28"/>
      <c r="M333" s="43">
        <v>15553.67</v>
      </c>
      <c r="N333" s="28"/>
      <c r="O333" s="43">
        <v>28000</v>
      </c>
      <c r="P333" s="29"/>
      <c r="Q333" s="44">
        <v>28000</v>
      </c>
      <c r="R333" s="29"/>
      <c r="S333" s="31"/>
    </row>
    <row r="334" spans="1:19" x14ac:dyDescent="0.35">
      <c r="A334" s="42"/>
      <c r="B334" s="42"/>
      <c r="C334" s="42"/>
      <c r="D334" s="42"/>
      <c r="E334" s="42"/>
      <c r="F334" s="42" t="s">
        <v>300</v>
      </c>
      <c r="G334" s="42"/>
      <c r="H334" s="42"/>
      <c r="I334" s="43">
        <v>179366.62</v>
      </c>
      <c r="J334" s="28"/>
      <c r="K334" s="43">
        <v>26116.66</v>
      </c>
      <c r="L334" s="28"/>
      <c r="M334" s="43">
        <v>128367.84</v>
      </c>
      <c r="N334" s="28"/>
      <c r="O334" s="43">
        <v>284890.49</v>
      </c>
      <c r="P334" s="29"/>
      <c r="Q334" s="43">
        <v>251846.99</v>
      </c>
      <c r="R334" s="29"/>
      <c r="S334" s="31"/>
    </row>
    <row r="335" spans="1:19" x14ac:dyDescent="0.35">
      <c r="A335" s="42"/>
      <c r="B335" s="42"/>
      <c r="C335" s="42"/>
      <c r="D335" s="42"/>
      <c r="E335" s="42"/>
      <c r="F335" s="42" t="s">
        <v>301</v>
      </c>
      <c r="G335" s="42"/>
      <c r="H335" s="42"/>
      <c r="I335" s="43">
        <v>26405.22</v>
      </c>
      <c r="J335" s="28"/>
      <c r="K335" s="43">
        <v>0</v>
      </c>
      <c r="L335" s="28"/>
      <c r="M335" s="43">
        <v>0</v>
      </c>
      <c r="N335" s="28"/>
      <c r="O335" s="43"/>
      <c r="P335" s="29"/>
      <c r="Q335" s="43"/>
      <c r="R335" s="29"/>
      <c r="S335" s="31"/>
    </row>
    <row r="336" spans="1:19" x14ac:dyDescent="0.35">
      <c r="A336" s="42"/>
      <c r="B336" s="42"/>
      <c r="C336" s="42"/>
      <c r="D336" s="42"/>
      <c r="E336" s="42"/>
      <c r="F336" s="42" t="s">
        <v>302</v>
      </c>
      <c r="G336" s="42"/>
      <c r="H336" s="42"/>
      <c r="I336" s="43">
        <v>29682.31</v>
      </c>
      <c r="J336" s="28"/>
      <c r="K336" s="43">
        <v>14849.63</v>
      </c>
      <c r="L336" s="28"/>
      <c r="M336" s="43">
        <v>44806.080000000002</v>
      </c>
      <c r="N336" s="28"/>
      <c r="O336" s="43">
        <v>20000</v>
      </c>
      <c r="P336" s="29"/>
      <c r="Q336" s="44">
        <v>20000</v>
      </c>
      <c r="R336" s="29"/>
      <c r="S336" s="31"/>
    </row>
    <row r="337" spans="1:19" x14ac:dyDescent="0.35">
      <c r="A337" s="42"/>
      <c r="B337" s="42"/>
      <c r="C337" s="42"/>
      <c r="D337" s="42"/>
      <c r="E337" s="42"/>
      <c r="F337" s="42" t="s">
        <v>303</v>
      </c>
      <c r="G337" s="42"/>
      <c r="H337" s="42"/>
      <c r="I337" s="43">
        <v>2818.44</v>
      </c>
      <c r="J337" s="28"/>
      <c r="K337" s="43">
        <v>1356.3</v>
      </c>
      <c r="L337" s="28"/>
      <c r="M337" s="43">
        <v>2154.9899999999998</v>
      </c>
      <c r="N337" s="28"/>
      <c r="O337" s="43">
        <v>3000</v>
      </c>
      <c r="P337" s="29"/>
      <c r="Q337" s="44">
        <v>3000</v>
      </c>
      <c r="R337" s="29"/>
      <c r="S337" s="31"/>
    </row>
    <row r="338" spans="1:19" x14ac:dyDescent="0.35">
      <c r="A338" s="42"/>
      <c r="B338" s="42"/>
      <c r="C338" s="42"/>
      <c r="D338" s="42"/>
      <c r="E338" s="42"/>
      <c r="F338" s="42" t="s">
        <v>397</v>
      </c>
      <c r="G338" s="42"/>
      <c r="H338" s="42"/>
      <c r="I338" s="43"/>
      <c r="J338" s="28"/>
      <c r="K338" s="43">
        <v>11868.85</v>
      </c>
      <c r="L338" s="28"/>
      <c r="M338" s="43">
        <v>7078.38</v>
      </c>
      <c r="N338" s="28"/>
      <c r="O338" s="43">
        <v>63319.37</v>
      </c>
      <c r="P338" s="29"/>
      <c r="Q338" s="43">
        <v>20000</v>
      </c>
      <c r="R338" s="29"/>
      <c r="S338" s="31"/>
    </row>
    <row r="339" spans="1:19" x14ac:dyDescent="0.35">
      <c r="A339" s="42"/>
      <c r="B339" s="42"/>
      <c r="C339" s="42"/>
      <c r="D339" s="42"/>
      <c r="E339" s="42"/>
      <c r="F339" s="42" t="s">
        <v>304</v>
      </c>
      <c r="G339" s="42"/>
      <c r="H339" s="42"/>
      <c r="I339" s="43">
        <v>5125.08</v>
      </c>
      <c r="J339" s="28"/>
      <c r="K339" s="43">
        <v>5221.58</v>
      </c>
      <c r="L339" s="28"/>
      <c r="M339" s="43">
        <v>3673.52</v>
      </c>
      <c r="N339" s="28"/>
      <c r="O339" s="43">
        <v>4750</v>
      </c>
      <c r="P339" s="29"/>
      <c r="Q339" s="44">
        <v>4750</v>
      </c>
      <c r="R339" s="29"/>
      <c r="S339" s="31"/>
    </row>
    <row r="340" spans="1:19" x14ac:dyDescent="0.35">
      <c r="A340" s="42"/>
      <c r="B340" s="42"/>
      <c r="C340" s="42"/>
      <c r="D340" s="42"/>
      <c r="E340" s="42"/>
      <c r="F340" s="42" t="s">
        <v>305</v>
      </c>
      <c r="G340" s="42"/>
      <c r="H340" s="42"/>
      <c r="I340" s="43">
        <v>1361.99</v>
      </c>
      <c r="J340" s="28"/>
      <c r="K340" s="43">
        <v>1378.42</v>
      </c>
      <c r="L340" s="28"/>
      <c r="M340" s="43">
        <v>832.93</v>
      </c>
      <c r="N340" s="28"/>
      <c r="O340" s="43">
        <v>1400</v>
      </c>
      <c r="P340" s="29"/>
      <c r="Q340" s="44">
        <v>1400</v>
      </c>
      <c r="R340" s="29"/>
      <c r="S340" s="31"/>
    </row>
    <row r="341" spans="1:19" x14ac:dyDescent="0.35">
      <c r="A341" s="42"/>
      <c r="B341" s="42"/>
      <c r="C341" s="42"/>
      <c r="D341" s="42"/>
      <c r="E341" s="42"/>
      <c r="F341" s="42" t="s">
        <v>306</v>
      </c>
      <c r="G341" s="42"/>
      <c r="H341" s="42"/>
      <c r="I341" s="43">
        <v>4320.1099999999997</v>
      </c>
      <c r="J341" s="28"/>
      <c r="K341" s="43">
        <v>4757.8100000000004</v>
      </c>
      <c r="L341" s="28"/>
      <c r="M341" s="43">
        <v>4001.28</v>
      </c>
      <c r="N341" s="28"/>
      <c r="O341" s="43">
        <v>7500</v>
      </c>
      <c r="P341" s="29"/>
      <c r="Q341" s="44">
        <v>5400</v>
      </c>
      <c r="R341" s="29"/>
      <c r="S341" s="31"/>
    </row>
    <row r="342" spans="1:19" x14ac:dyDescent="0.35">
      <c r="A342" s="42"/>
      <c r="B342" s="42"/>
      <c r="C342" s="42"/>
      <c r="D342" s="42"/>
      <c r="E342" s="42"/>
      <c r="F342" s="42" t="s">
        <v>307</v>
      </c>
      <c r="G342" s="42"/>
      <c r="H342" s="42"/>
      <c r="I342" s="43">
        <v>303</v>
      </c>
      <c r="J342" s="28"/>
      <c r="K342" s="43">
        <v>5121.5</v>
      </c>
      <c r="L342" s="28"/>
      <c r="M342" s="43">
        <v>5079.41</v>
      </c>
      <c r="N342" s="28"/>
      <c r="O342" s="43">
        <v>6500</v>
      </c>
      <c r="P342" s="29"/>
      <c r="Q342" s="44">
        <v>9000</v>
      </c>
      <c r="R342" s="29"/>
      <c r="S342" s="31"/>
    </row>
    <row r="343" spans="1:19" x14ac:dyDescent="0.35">
      <c r="A343" s="42"/>
      <c r="B343" s="42"/>
      <c r="C343" s="42"/>
      <c r="D343" s="42"/>
      <c r="E343" s="42"/>
      <c r="F343" s="42" t="s">
        <v>308</v>
      </c>
      <c r="G343" s="42"/>
      <c r="H343" s="42"/>
      <c r="I343" s="43">
        <v>240</v>
      </c>
      <c r="J343" s="28"/>
      <c r="K343" s="43">
        <v>0</v>
      </c>
      <c r="L343" s="28"/>
      <c r="M343" s="43">
        <v>80</v>
      </c>
      <c r="N343" s="28"/>
      <c r="O343" s="43">
        <v>250</v>
      </c>
      <c r="P343" s="29"/>
      <c r="Q343" s="44">
        <v>250</v>
      </c>
      <c r="R343" s="29"/>
      <c r="S343" s="31"/>
    </row>
    <row r="344" spans="1:19" x14ac:dyDescent="0.35">
      <c r="A344" s="42"/>
      <c r="B344" s="42"/>
      <c r="C344" s="42"/>
      <c r="D344" s="42"/>
      <c r="E344" s="42"/>
      <c r="F344" s="42" t="s">
        <v>309</v>
      </c>
      <c r="G344" s="42"/>
      <c r="H344" s="42"/>
      <c r="I344" s="43">
        <v>125.54</v>
      </c>
      <c r="J344" s="28"/>
      <c r="K344" s="43">
        <v>0</v>
      </c>
      <c r="L344" s="28"/>
      <c r="M344" s="43">
        <v>0</v>
      </c>
      <c r="N344" s="28"/>
      <c r="O344" s="43">
        <v>250</v>
      </c>
      <c r="P344" s="29"/>
      <c r="Q344" s="44">
        <v>250</v>
      </c>
      <c r="R344" s="29"/>
      <c r="S344" s="31"/>
    </row>
    <row r="345" spans="1:19" x14ac:dyDescent="0.35">
      <c r="A345" s="42"/>
      <c r="B345" s="42"/>
      <c r="C345" s="42"/>
      <c r="D345" s="42"/>
      <c r="E345" s="42"/>
      <c r="F345" s="42" t="s">
        <v>310</v>
      </c>
      <c r="G345" s="42"/>
      <c r="H345" s="42"/>
      <c r="I345" s="43"/>
      <c r="J345" s="28"/>
      <c r="K345" s="43"/>
      <c r="L345" s="28"/>
      <c r="M345" s="43"/>
      <c r="N345" s="28"/>
      <c r="O345" s="43"/>
      <c r="P345" s="29"/>
      <c r="Q345" s="44"/>
      <c r="R345" s="29"/>
      <c r="S345" s="31"/>
    </row>
    <row r="346" spans="1:19" x14ac:dyDescent="0.35">
      <c r="A346" s="42"/>
      <c r="B346" s="42"/>
      <c r="C346" s="42"/>
      <c r="D346" s="42"/>
      <c r="E346" s="42"/>
      <c r="F346" s="42"/>
      <c r="G346" s="42" t="s">
        <v>311</v>
      </c>
      <c r="H346" s="42"/>
      <c r="I346" s="43">
        <v>30147.35</v>
      </c>
      <c r="J346" s="28"/>
      <c r="K346" s="43">
        <v>27455.78</v>
      </c>
      <c r="L346" s="28"/>
      <c r="M346" s="43">
        <v>24165.67</v>
      </c>
      <c r="N346" s="28"/>
      <c r="O346" s="43">
        <v>34000</v>
      </c>
      <c r="P346" s="29"/>
      <c r="Q346" s="44">
        <v>31000</v>
      </c>
      <c r="R346" s="29"/>
      <c r="S346" s="31"/>
    </row>
    <row r="347" spans="1:19" x14ac:dyDescent="0.35">
      <c r="A347" s="42"/>
      <c r="B347" s="42"/>
      <c r="C347" s="42"/>
      <c r="D347" s="42"/>
      <c r="E347" s="42"/>
      <c r="F347" s="42"/>
      <c r="G347" s="42" t="s">
        <v>312</v>
      </c>
      <c r="H347" s="42"/>
      <c r="I347" s="43">
        <v>1583.39</v>
      </c>
      <c r="J347" s="28"/>
      <c r="K347" s="43">
        <v>70.17</v>
      </c>
      <c r="L347" s="28"/>
      <c r="M347" s="43">
        <v>63.28</v>
      </c>
      <c r="N347" s="28"/>
      <c r="O347" s="43">
        <v>1000</v>
      </c>
      <c r="P347" s="29"/>
      <c r="Q347" s="44">
        <v>1000</v>
      </c>
      <c r="R347" s="29"/>
      <c r="S347" s="31"/>
    </row>
    <row r="348" spans="1:19" x14ac:dyDescent="0.35">
      <c r="A348" s="42"/>
      <c r="B348" s="42"/>
      <c r="C348" s="42"/>
      <c r="D348" s="42"/>
      <c r="E348" s="42"/>
      <c r="F348" s="42" t="s">
        <v>313</v>
      </c>
      <c r="G348" s="42"/>
      <c r="H348" s="42"/>
      <c r="I348" s="43">
        <f t="shared" ref="I348" si="70">ROUND(SUM(I345:I347),5)</f>
        <v>31730.74</v>
      </c>
      <c r="J348" s="28">
        <f t="shared" ref="J348:Q348" si="71">ROUND(SUM(J345:J347),5)</f>
        <v>0</v>
      </c>
      <c r="K348" s="43">
        <f t="shared" si="71"/>
        <v>27525.95</v>
      </c>
      <c r="L348" s="28">
        <f t="shared" si="71"/>
        <v>0</v>
      </c>
      <c r="M348" s="43">
        <f t="shared" si="71"/>
        <v>24228.95</v>
      </c>
      <c r="N348" s="28">
        <f t="shared" si="71"/>
        <v>0</v>
      </c>
      <c r="O348" s="43">
        <f t="shared" si="71"/>
        <v>35000</v>
      </c>
      <c r="P348" s="28">
        <f t="shared" si="71"/>
        <v>0</v>
      </c>
      <c r="Q348" s="43">
        <f t="shared" si="71"/>
        <v>32000</v>
      </c>
      <c r="R348" s="29"/>
      <c r="S348" s="31"/>
    </row>
    <row r="349" spans="1:19" x14ac:dyDescent="0.35">
      <c r="A349" s="42"/>
      <c r="B349" s="42"/>
      <c r="C349" s="42"/>
      <c r="D349" s="42"/>
      <c r="E349" s="42"/>
      <c r="F349" s="42" t="s">
        <v>314</v>
      </c>
      <c r="G349" s="42"/>
      <c r="H349" s="42"/>
      <c r="I349" s="43"/>
      <c r="J349" s="28"/>
      <c r="K349" s="43"/>
      <c r="L349" s="28"/>
      <c r="M349" s="43"/>
      <c r="N349" s="28"/>
      <c r="O349" s="43"/>
      <c r="P349" s="29"/>
      <c r="Q349" s="44"/>
      <c r="R349" s="29"/>
      <c r="S349" s="31"/>
    </row>
    <row r="350" spans="1:19" x14ac:dyDescent="0.35">
      <c r="A350" s="42"/>
      <c r="B350" s="42"/>
      <c r="C350" s="42"/>
      <c r="D350" s="42"/>
      <c r="E350" s="42"/>
      <c r="F350" s="42"/>
      <c r="G350" s="42" t="s">
        <v>315</v>
      </c>
      <c r="H350" s="42"/>
      <c r="I350" s="43">
        <v>106519.52</v>
      </c>
      <c r="J350" s="28"/>
      <c r="K350" s="43">
        <v>0</v>
      </c>
      <c r="L350" s="28"/>
      <c r="M350" s="43">
        <v>0</v>
      </c>
      <c r="N350" s="28"/>
      <c r="O350" s="43"/>
      <c r="P350" s="29"/>
      <c r="Q350" s="44"/>
      <c r="R350" s="29"/>
      <c r="S350" s="31"/>
    </row>
    <row r="351" spans="1:19" x14ac:dyDescent="0.35">
      <c r="A351" s="42"/>
      <c r="B351" s="42"/>
      <c r="C351" s="42"/>
      <c r="D351" s="42"/>
      <c r="E351" s="42"/>
      <c r="F351" s="42"/>
      <c r="G351" s="42" t="s">
        <v>398</v>
      </c>
      <c r="H351" s="42"/>
      <c r="I351" s="43"/>
      <c r="J351" s="28"/>
      <c r="K351" s="43">
        <v>29790.5</v>
      </c>
      <c r="L351" s="28"/>
      <c r="M351" s="43">
        <v>7846.25</v>
      </c>
      <c r="N351" s="28"/>
      <c r="O351" s="43">
        <v>20000</v>
      </c>
      <c r="P351" s="29"/>
      <c r="Q351" s="44">
        <v>20000</v>
      </c>
      <c r="R351" s="29"/>
      <c r="S351" s="31"/>
    </row>
    <row r="352" spans="1:19" x14ac:dyDescent="0.35">
      <c r="A352" s="42"/>
      <c r="B352" s="42"/>
      <c r="C352" s="42"/>
      <c r="D352" s="42"/>
      <c r="E352" s="42"/>
      <c r="F352" s="42" t="s">
        <v>316</v>
      </c>
      <c r="G352" s="42"/>
      <c r="H352" s="42"/>
      <c r="I352" s="43">
        <f t="shared" ref="I352:Q352" si="72">ROUND(SUM(I349:I351),5)</f>
        <v>106519.52</v>
      </c>
      <c r="J352" s="28">
        <f t="shared" ref="J352:P352" si="73">ROUND(SUM(J349:J351),5)</f>
        <v>0</v>
      </c>
      <c r="K352" s="43">
        <f t="shared" si="72"/>
        <v>29790.5</v>
      </c>
      <c r="L352" s="28">
        <f t="shared" si="73"/>
        <v>0</v>
      </c>
      <c r="M352" s="43">
        <f t="shared" si="72"/>
        <v>7846.25</v>
      </c>
      <c r="N352" s="28">
        <f t="shared" si="73"/>
        <v>0</v>
      </c>
      <c r="O352" s="43">
        <f t="shared" si="72"/>
        <v>20000</v>
      </c>
      <c r="P352" s="28">
        <f t="shared" si="73"/>
        <v>0</v>
      </c>
      <c r="Q352" s="43">
        <f t="shared" si="72"/>
        <v>20000</v>
      </c>
      <c r="R352" s="29"/>
      <c r="S352" s="31"/>
    </row>
    <row r="353" spans="1:19" x14ac:dyDescent="0.35">
      <c r="A353" s="42"/>
      <c r="B353" s="42"/>
      <c r="C353" s="42"/>
      <c r="D353" s="42"/>
      <c r="E353" s="42" t="s">
        <v>317</v>
      </c>
      <c r="F353" s="42"/>
      <c r="G353" s="42"/>
      <c r="H353" s="42"/>
      <c r="I353" s="43">
        <f t="shared" ref="I353" si="74">ROUND(I310+I321+SUM(I329:I344)+I348+I352,5)</f>
        <v>676661.94</v>
      </c>
      <c r="J353" s="28">
        <f t="shared" ref="J353:Q353" si="75">ROUND(J310+J321+SUM(J329:J344)+J348+J352,5)</f>
        <v>0</v>
      </c>
      <c r="K353" s="43">
        <f t="shared" si="75"/>
        <v>481990.1</v>
      </c>
      <c r="L353" s="28">
        <f t="shared" si="75"/>
        <v>0</v>
      </c>
      <c r="M353" s="43">
        <f t="shared" si="75"/>
        <v>460560.42</v>
      </c>
      <c r="N353" s="28">
        <f t="shared" si="75"/>
        <v>0</v>
      </c>
      <c r="O353" s="43">
        <f t="shared" si="75"/>
        <v>798841.58</v>
      </c>
      <c r="P353" s="28">
        <f t="shared" si="75"/>
        <v>0</v>
      </c>
      <c r="Q353" s="43">
        <f t="shared" si="75"/>
        <v>725309.97</v>
      </c>
      <c r="R353" s="29"/>
      <c r="S353" s="31"/>
    </row>
    <row r="354" spans="1:19" x14ac:dyDescent="0.35">
      <c r="A354" s="26"/>
      <c r="B354" s="26"/>
      <c r="C354" s="26"/>
      <c r="D354" s="26"/>
      <c r="E354" s="26" t="s">
        <v>318</v>
      </c>
      <c r="F354" s="26"/>
      <c r="G354" s="26"/>
      <c r="H354" s="26"/>
      <c r="I354" s="27"/>
      <c r="J354" s="28"/>
      <c r="K354" s="27"/>
      <c r="L354" s="28"/>
      <c r="M354" s="27"/>
      <c r="N354" s="28"/>
      <c r="O354" s="27"/>
      <c r="P354" s="29"/>
      <c r="Q354" s="30"/>
      <c r="R354" s="29"/>
      <c r="S354" s="31"/>
    </row>
    <row r="355" spans="1:19" x14ac:dyDescent="0.35">
      <c r="A355" s="26"/>
      <c r="B355" s="26"/>
      <c r="C355" s="26"/>
      <c r="D355" s="26"/>
      <c r="E355" s="26"/>
      <c r="F355" s="26" t="s">
        <v>319</v>
      </c>
      <c r="G355" s="26"/>
      <c r="H355" s="26"/>
      <c r="I355" s="27">
        <v>10645</v>
      </c>
      <c r="J355" s="28"/>
      <c r="K355" s="27">
        <v>10876.76</v>
      </c>
      <c r="L355" s="28"/>
      <c r="M355" s="27">
        <v>9876</v>
      </c>
      <c r="N355" s="28"/>
      <c r="O355" s="27">
        <v>9876</v>
      </c>
      <c r="P355" s="29"/>
      <c r="Q355" s="68">
        <v>9522</v>
      </c>
      <c r="R355" s="29"/>
      <c r="S355" s="31"/>
    </row>
    <row r="356" spans="1:19" x14ac:dyDescent="0.35">
      <c r="A356" s="26"/>
      <c r="B356" s="26"/>
      <c r="C356" s="26"/>
      <c r="D356" s="26"/>
      <c r="E356" s="26" t="s">
        <v>320</v>
      </c>
      <c r="F356" s="26"/>
      <c r="G356" s="26"/>
      <c r="H356" s="26"/>
      <c r="I356" s="27">
        <f t="shared" ref="I356" si="76">ROUND(SUM(I354:I355),5)</f>
        <v>10645</v>
      </c>
      <c r="J356" s="28">
        <f t="shared" ref="J356:Q356" si="77">ROUND(SUM(J354:J355),5)</f>
        <v>0</v>
      </c>
      <c r="K356" s="27">
        <f t="shared" si="77"/>
        <v>10876.76</v>
      </c>
      <c r="L356" s="28">
        <f t="shared" si="77"/>
        <v>0</v>
      </c>
      <c r="M356" s="27">
        <f t="shared" si="77"/>
        <v>9876</v>
      </c>
      <c r="N356" s="28">
        <f t="shared" si="77"/>
        <v>0</v>
      </c>
      <c r="O356" s="27">
        <f t="shared" si="77"/>
        <v>9876</v>
      </c>
      <c r="P356" s="28">
        <f t="shared" si="77"/>
        <v>0</v>
      </c>
      <c r="Q356" s="27">
        <f t="shared" si="77"/>
        <v>9522</v>
      </c>
      <c r="R356" s="29"/>
      <c r="S356" s="31"/>
    </row>
    <row r="357" spans="1:19" x14ac:dyDescent="0.35">
      <c r="A357" s="26"/>
      <c r="B357" s="26"/>
      <c r="C357" s="26"/>
      <c r="D357" s="26"/>
      <c r="E357" s="26" t="s">
        <v>321</v>
      </c>
      <c r="F357" s="26"/>
      <c r="G357" s="26"/>
      <c r="H357" s="26"/>
      <c r="I357" s="27"/>
      <c r="J357" s="28"/>
      <c r="K357" s="27"/>
      <c r="L357" s="28"/>
      <c r="M357" s="27"/>
      <c r="N357" s="28"/>
      <c r="O357" s="27"/>
      <c r="P357" s="29"/>
      <c r="Q357" s="30"/>
      <c r="R357" s="29"/>
      <c r="S357" s="31"/>
    </row>
    <row r="358" spans="1:19" x14ac:dyDescent="0.35">
      <c r="A358" s="26"/>
      <c r="B358" s="26"/>
      <c r="C358" s="26"/>
      <c r="D358" s="26"/>
      <c r="E358" s="26"/>
      <c r="F358" s="26" t="s">
        <v>322</v>
      </c>
      <c r="G358" s="26"/>
      <c r="H358" s="26"/>
      <c r="I358" s="27">
        <v>40</v>
      </c>
      <c r="J358" s="28"/>
      <c r="K358" s="27">
        <v>107.98</v>
      </c>
      <c r="L358" s="28"/>
      <c r="M358" s="27">
        <v>0</v>
      </c>
      <c r="N358" s="28"/>
      <c r="O358" s="27">
        <v>100</v>
      </c>
      <c r="P358" s="29"/>
      <c r="Q358" s="30">
        <v>100</v>
      </c>
      <c r="R358" s="29"/>
      <c r="S358" s="31"/>
    </row>
    <row r="359" spans="1:19" x14ac:dyDescent="0.35">
      <c r="A359" s="26"/>
      <c r="B359" s="26"/>
      <c r="C359" s="26"/>
      <c r="D359" s="26"/>
      <c r="E359" s="26"/>
      <c r="F359" s="26" t="s">
        <v>323</v>
      </c>
      <c r="G359" s="26"/>
      <c r="H359" s="26"/>
      <c r="I359" s="27">
        <v>1000.5</v>
      </c>
      <c r="J359" s="28"/>
      <c r="K359" s="27">
        <v>500.25</v>
      </c>
      <c r="L359" s="28"/>
      <c r="M359" s="27">
        <v>50</v>
      </c>
      <c r="N359" s="28"/>
      <c r="O359" s="27">
        <v>500.25</v>
      </c>
      <c r="P359" s="29"/>
      <c r="Q359" s="30">
        <v>500</v>
      </c>
      <c r="R359" s="29"/>
      <c r="S359" s="31"/>
    </row>
    <row r="360" spans="1:19" x14ac:dyDescent="0.35">
      <c r="A360" s="26"/>
      <c r="B360" s="26"/>
      <c r="C360" s="26"/>
      <c r="D360" s="26"/>
      <c r="E360" s="26"/>
      <c r="F360" s="26" t="s">
        <v>324</v>
      </c>
      <c r="G360" s="26"/>
      <c r="H360" s="26"/>
      <c r="I360" s="27">
        <v>2634.38</v>
      </c>
      <c r="J360" s="28"/>
      <c r="K360" s="27">
        <v>2164.48</v>
      </c>
      <c r="L360" s="28"/>
      <c r="M360" s="27">
        <v>2266</v>
      </c>
      <c r="N360" s="28"/>
      <c r="O360" s="27">
        <v>1500</v>
      </c>
      <c r="P360" s="29"/>
      <c r="Q360" s="30">
        <v>4500</v>
      </c>
      <c r="R360" s="29"/>
      <c r="S360" s="31"/>
    </row>
    <row r="361" spans="1:19" x14ac:dyDescent="0.35">
      <c r="A361" s="26"/>
      <c r="B361" s="26"/>
      <c r="C361" s="26"/>
      <c r="D361" s="26"/>
      <c r="E361" s="26"/>
      <c r="F361" s="26" t="s">
        <v>325</v>
      </c>
      <c r="G361" s="26"/>
      <c r="H361" s="26"/>
      <c r="I361" s="27">
        <v>380</v>
      </c>
      <c r="J361" s="28"/>
      <c r="K361" s="27">
        <v>160</v>
      </c>
      <c r="L361" s="28"/>
      <c r="M361" s="27">
        <v>0</v>
      </c>
      <c r="N361" s="28"/>
      <c r="O361" s="27">
        <v>500</v>
      </c>
      <c r="P361" s="29"/>
      <c r="Q361" s="30">
        <v>500</v>
      </c>
      <c r="R361" s="29"/>
      <c r="S361" s="31"/>
    </row>
    <row r="362" spans="1:19" x14ac:dyDescent="0.35">
      <c r="A362" s="26"/>
      <c r="B362" s="26"/>
      <c r="C362" s="26"/>
      <c r="D362" s="26"/>
      <c r="E362" s="26"/>
      <c r="F362" s="26" t="s">
        <v>326</v>
      </c>
      <c r="G362" s="26"/>
      <c r="H362" s="26"/>
      <c r="I362" s="27"/>
      <c r="J362" s="28"/>
      <c r="K362" s="27"/>
      <c r="L362" s="28"/>
      <c r="M362" s="27"/>
      <c r="N362" s="28"/>
      <c r="O362" s="27"/>
      <c r="P362" s="29"/>
      <c r="Q362" s="30"/>
      <c r="R362" s="29"/>
      <c r="S362" s="31"/>
    </row>
    <row r="363" spans="1:19" x14ac:dyDescent="0.35">
      <c r="A363" s="26"/>
      <c r="B363" s="26"/>
      <c r="C363" s="26"/>
      <c r="D363" s="26"/>
      <c r="E363" s="26"/>
      <c r="F363" s="26"/>
      <c r="G363" s="26" t="s">
        <v>327</v>
      </c>
      <c r="H363" s="26"/>
      <c r="I363" s="27"/>
      <c r="J363" s="28"/>
      <c r="K363" s="27"/>
      <c r="L363" s="28"/>
      <c r="M363" s="27"/>
      <c r="N363" s="28"/>
      <c r="O363" s="27"/>
      <c r="P363" s="29"/>
      <c r="Q363" s="30"/>
      <c r="R363" s="29"/>
      <c r="S363" s="31"/>
    </row>
    <row r="364" spans="1:19" x14ac:dyDescent="0.35">
      <c r="A364" s="26"/>
      <c r="B364" s="26"/>
      <c r="C364" s="26"/>
      <c r="D364" s="26"/>
      <c r="E364" s="26"/>
      <c r="F364" s="26"/>
      <c r="G364" s="26"/>
      <c r="H364" s="26" t="s">
        <v>328</v>
      </c>
      <c r="I364" s="27">
        <v>1750</v>
      </c>
      <c r="J364" s="28"/>
      <c r="K364" s="27">
        <v>1856.4</v>
      </c>
      <c r="L364" s="28"/>
      <c r="M364" s="27">
        <v>923.1</v>
      </c>
      <c r="N364" s="28"/>
      <c r="O364" s="27">
        <v>1854</v>
      </c>
      <c r="P364" s="29"/>
      <c r="Q364" s="30">
        <v>1891.08</v>
      </c>
      <c r="R364" s="29"/>
      <c r="S364" s="31"/>
    </row>
    <row r="365" spans="1:19" x14ac:dyDescent="0.35">
      <c r="A365" s="26"/>
      <c r="B365" s="26"/>
      <c r="C365" s="26"/>
      <c r="D365" s="26"/>
      <c r="E365" s="26"/>
      <c r="F365" s="26"/>
      <c r="G365" s="26"/>
      <c r="H365" s="26" t="s">
        <v>329</v>
      </c>
      <c r="I365" s="27">
        <v>74.97</v>
      </c>
      <c r="J365" s="28"/>
      <c r="K365" s="27">
        <v>142.02000000000001</v>
      </c>
      <c r="L365" s="28"/>
      <c r="M365" s="27">
        <v>0</v>
      </c>
      <c r="N365" s="28"/>
      <c r="O365" s="27">
        <v>141.83000000000001</v>
      </c>
      <c r="P365" s="29"/>
      <c r="Q365" s="30">
        <v>143.21</v>
      </c>
      <c r="R365" s="29"/>
      <c r="S365" s="31"/>
    </row>
    <row r="366" spans="1:19" x14ac:dyDescent="0.35">
      <c r="A366" s="26"/>
      <c r="B366" s="26"/>
      <c r="C366" s="26"/>
      <c r="D366" s="26"/>
      <c r="E366" s="26"/>
      <c r="F366" s="26"/>
      <c r="G366" s="26"/>
      <c r="H366" s="26" t="s">
        <v>330</v>
      </c>
      <c r="I366" s="27">
        <v>172.4</v>
      </c>
      <c r="J366" s="28"/>
      <c r="K366" s="27">
        <v>38.909999999999997</v>
      </c>
      <c r="L366" s="28"/>
      <c r="M366" s="27">
        <v>38.65</v>
      </c>
      <c r="N366" s="28"/>
      <c r="O366" s="27">
        <v>26.02</v>
      </c>
      <c r="P366" s="29"/>
      <c r="Q366" s="30">
        <v>54.31</v>
      </c>
      <c r="R366" s="29"/>
      <c r="S366" s="31"/>
    </row>
    <row r="367" spans="1:19" x14ac:dyDescent="0.35">
      <c r="A367" s="26"/>
      <c r="B367" s="26"/>
      <c r="C367" s="26"/>
      <c r="D367" s="26"/>
      <c r="E367" s="26"/>
      <c r="F367" s="26"/>
      <c r="G367" s="26"/>
      <c r="H367" s="26" t="s">
        <v>331</v>
      </c>
      <c r="I367" s="27">
        <v>58.91</v>
      </c>
      <c r="J367" s="28"/>
      <c r="K367" s="27">
        <v>0</v>
      </c>
      <c r="L367" s="28"/>
      <c r="M367" s="27">
        <v>0</v>
      </c>
      <c r="N367" s="28"/>
      <c r="O367" s="27"/>
      <c r="P367" s="29"/>
      <c r="Q367" s="30"/>
      <c r="R367" s="29"/>
      <c r="S367" s="31"/>
    </row>
    <row r="368" spans="1:19" x14ac:dyDescent="0.35">
      <c r="A368" s="26"/>
      <c r="B368" s="26"/>
      <c r="C368" s="26"/>
      <c r="D368" s="26"/>
      <c r="E368" s="26"/>
      <c r="F368" s="26"/>
      <c r="G368" s="26" t="s">
        <v>332</v>
      </c>
      <c r="H368" s="26"/>
      <c r="I368" s="27">
        <f t="shared" ref="I368:Q368" si="78">ROUND(SUM(I363:I367),5)</f>
        <v>2056.2800000000002</v>
      </c>
      <c r="J368" s="28">
        <f t="shared" ref="J368:P368" si="79">ROUND(SUM(J363:J367),5)</f>
        <v>0</v>
      </c>
      <c r="K368" s="27">
        <f t="shared" si="78"/>
        <v>2037.33</v>
      </c>
      <c r="L368" s="28">
        <f t="shared" si="79"/>
        <v>0</v>
      </c>
      <c r="M368" s="27">
        <f t="shared" si="78"/>
        <v>961.75</v>
      </c>
      <c r="N368" s="28">
        <f t="shared" si="79"/>
        <v>0</v>
      </c>
      <c r="O368" s="27">
        <f t="shared" si="78"/>
        <v>2021.85</v>
      </c>
      <c r="P368" s="28">
        <f t="shared" si="79"/>
        <v>0</v>
      </c>
      <c r="Q368" s="27">
        <f t="shared" si="78"/>
        <v>2088.6</v>
      </c>
      <c r="R368" s="29"/>
      <c r="S368" s="31"/>
    </row>
    <row r="369" spans="1:19" x14ac:dyDescent="0.35">
      <c r="A369" s="26"/>
      <c r="B369" s="26"/>
      <c r="C369" s="26"/>
      <c r="D369" s="26"/>
      <c r="E369" s="26"/>
      <c r="F369" s="26"/>
      <c r="G369" s="26" t="s">
        <v>333</v>
      </c>
      <c r="H369" s="26"/>
      <c r="I369" s="27">
        <v>0</v>
      </c>
      <c r="J369" s="28"/>
      <c r="K369" s="27">
        <v>0</v>
      </c>
      <c r="L369" s="28"/>
      <c r="M369" s="27">
        <v>0</v>
      </c>
      <c r="N369" s="28"/>
      <c r="O369" s="27">
        <v>1500</v>
      </c>
      <c r="P369" s="29"/>
      <c r="Q369" s="30"/>
      <c r="R369" s="29"/>
      <c r="S369" s="31"/>
    </row>
    <row r="370" spans="1:19" x14ac:dyDescent="0.35">
      <c r="A370" s="26"/>
      <c r="B370" s="26"/>
      <c r="C370" s="26"/>
      <c r="D370" s="26"/>
      <c r="E370" s="26"/>
      <c r="F370" s="26" t="s">
        <v>334</v>
      </c>
      <c r="G370" s="26"/>
      <c r="H370" s="26"/>
      <c r="I370" s="27">
        <f t="shared" ref="I370:Q370" si="80">ROUND(I362+SUM(I368:I369),5)</f>
        <v>2056.2800000000002</v>
      </c>
      <c r="J370" s="28">
        <f t="shared" ref="J370:P370" si="81">ROUND(J362+SUM(J368:J369),5)</f>
        <v>0</v>
      </c>
      <c r="K370" s="27">
        <f t="shared" si="80"/>
        <v>2037.33</v>
      </c>
      <c r="L370" s="28">
        <f t="shared" si="81"/>
        <v>0</v>
      </c>
      <c r="M370" s="27">
        <f t="shared" si="80"/>
        <v>961.75</v>
      </c>
      <c r="N370" s="28">
        <f t="shared" si="81"/>
        <v>0</v>
      </c>
      <c r="O370" s="27">
        <f t="shared" si="80"/>
        <v>3521.85</v>
      </c>
      <c r="P370" s="28">
        <f t="shared" si="81"/>
        <v>0</v>
      </c>
      <c r="Q370" s="27">
        <f t="shared" si="80"/>
        <v>2088.6</v>
      </c>
      <c r="R370" s="29"/>
      <c r="S370" s="31"/>
    </row>
    <row r="371" spans="1:19" x14ac:dyDescent="0.35">
      <c r="A371" s="26"/>
      <c r="B371" s="26"/>
      <c r="C371" s="26"/>
      <c r="D371" s="26"/>
      <c r="E371" s="26"/>
      <c r="F371" s="26" t="s">
        <v>335</v>
      </c>
      <c r="G371" s="26"/>
      <c r="H371" s="26"/>
      <c r="I371" s="27">
        <v>10000</v>
      </c>
      <c r="J371" s="28"/>
      <c r="K371" s="27">
        <v>10000</v>
      </c>
      <c r="L371" s="28"/>
      <c r="M371" s="27">
        <v>10000</v>
      </c>
      <c r="N371" s="28"/>
      <c r="O371" s="27">
        <v>10000</v>
      </c>
      <c r="P371" s="29"/>
      <c r="Q371" s="68">
        <v>10000</v>
      </c>
      <c r="R371" s="29"/>
      <c r="S371" s="31"/>
    </row>
    <row r="372" spans="1:19" x14ac:dyDescent="0.35">
      <c r="A372" s="26"/>
      <c r="B372" s="26"/>
      <c r="C372" s="26"/>
      <c r="D372" s="26"/>
      <c r="E372" s="26"/>
      <c r="F372" s="26" t="s">
        <v>336</v>
      </c>
      <c r="G372" s="26"/>
      <c r="H372" s="26"/>
      <c r="I372" s="27">
        <v>4000</v>
      </c>
      <c r="J372" s="28"/>
      <c r="K372" s="27">
        <v>4000</v>
      </c>
      <c r="L372" s="28"/>
      <c r="M372" s="27">
        <v>4000</v>
      </c>
      <c r="N372" s="28"/>
      <c r="O372" s="27">
        <v>4000</v>
      </c>
      <c r="P372" s="29"/>
      <c r="Q372" s="68">
        <v>6000</v>
      </c>
      <c r="R372" s="29"/>
      <c r="S372" s="31"/>
    </row>
    <row r="373" spans="1:19" x14ac:dyDescent="0.35">
      <c r="A373" s="26"/>
      <c r="B373" s="26"/>
      <c r="C373" s="26"/>
      <c r="D373" s="26"/>
      <c r="E373" s="26"/>
      <c r="F373" s="26" t="s">
        <v>337</v>
      </c>
      <c r="G373" s="26"/>
      <c r="H373" s="26"/>
      <c r="I373" s="27">
        <v>13000</v>
      </c>
      <c r="J373" s="28"/>
      <c r="K373" s="27">
        <v>13000</v>
      </c>
      <c r="L373" s="28"/>
      <c r="M373" s="27">
        <v>13000</v>
      </c>
      <c r="N373" s="28"/>
      <c r="O373" s="27">
        <v>13000</v>
      </c>
      <c r="P373" s="29"/>
      <c r="Q373" s="30">
        <v>13000</v>
      </c>
      <c r="R373" s="29"/>
      <c r="S373" s="31"/>
    </row>
    <row r="374" spans="1:19" x14ac:dyDescent="0.35">
      <c r="A374" s="26"/>
      <c r="B374" s="26"/>
      <c r="C374" s="26"/>
      <c r="D374" s="26"/>
      <c r="E374" s="26"/>
      <c r="F374" s="26" t="s">
        <v>338</v>
      </c>
      <c r="G374" s="26"/>
      <c r="H374" s="26"/>
      <c r="I374" s="27">
        <v>414.77</v>
      </c>
      <c r="J374" s="28"/>
      <c r="K374" s="27">
        <v>38.29</v>
      </c>
      <c r="L374" s="28"/>
      <c r="M374" s="27">
        <v>133.85</v>
      </c>
      <c r="N374" s="28"/>
      <c r="O374" s="27">
        <v>500</v>
      </c>
      <c r="P374" s="29"/>
      <c r="Q374" s="48">
        <v>500</v>
      </c>
      <c r="R374" s="29"/>
      <c r="S374" s="31"/>
    </row>
    <row r="375" spans="1:19" x14ac:dyDescent="0.35">
      <c r="A375" s="26"/>
      <c r="B375" s="26"/>
      <c r="C375" s="26"/>
      <c r="D375" s="26"/>
      <c r="E375" s="26"/>
      <c r="F375" s="26" t="s">
        <v>399</v>
      </c>
      <c r="G375" s="26"/>
      <c r="H375" s="26"/>
      <c r="I375" s="27"/>
      <c r="J375" s="28"/>
      <c r="K375" s="27"/>
      <c r="L375" s="28"/>
      <c r="M375" s="27">
        <v>0</v>
      </c>
      <c r="N375" s="28"/>
      <c r="O375" s="27">
        <v>300</v>
      </c>
      <c r="P375" s="29"/>
      <c r="Q375" s="30">
        <v>300</v>
      </c>
      <c r="R375" s="29"/>
      <c r="S375" s="31"/>
    </row>
    <row r="376" spans="1:19" x14ac:dyDescent="0.35">
      <c r="A376" s="26"/>
      <c r="B376" s="26"/>
      <c r="C376" s="26"/>
      <c r="D376" s="26"/>
      <c r="E376" s="26"/>
      <c r="F376" s="26" t="s">
        <v>339</v>
      </c>
      <c r="G376" s="26"/>
      <c r="H376" s="26"/>
      <c r="I376" s="27">
        <v>2500</v>
      </c>
      <c r="J376" s="28"/>
      <c r="K376" s="27">
        <v>2500</v>
      </c>
      <c r="L376" s="28"/>
      <c r="M376" s="27">
        <v>2500</v>
      </c>
      <c r="N376" s="28"/>
      <c r="O376" s="27">
        <v>2500</v>
      </c>
      <c r="P376" s="29"/>
      <c r="Q376" s="68">
        <v>3000</v>
      </c>
      <c r="R376" s="29"/>
      <c r="S376" s="31"/>
    </row>
    <row r="377" spans="1:19" x14ac:dyDescent="0.35">
      <c r="A377" s="26"/>
      <c r="B377" s="26"/>
      <c r="C377" s="26"/>
      <c r="D377" s="26"/>
      <c r="E377" s="26"/>
      <c r="F377" s="26" t="s">
        <v>340</v>
      </c>
      <c r="G377" s="26"/>
      <c r="H377" s="26"/>
      <c r="I377" s="27">
        <v>3000</v>
      </c>
      <c r="J377" s="28"/>
      <c r="K377" s="27">
        <v>0</v>
      </c>
      <c r="L377" s="28"/>
      <c r="M377" s="27">
        <v>3000</v>
      </c>
      <c r="N377" s="28"/>
      <c r="O377" s="27">
        <v>3000</v>
      </c>
      <c r="P377" s="29"/>
      <c r="Q377" s="68">
        <v>5000</v>
      </c>
      <c r="R377" s="29"/>
      <c r="S377" s="31"/>
    </row>
    <row r="378" spans="1:19" x14ac:dyDescent="0.35">
      <c r="A378" s="26"/>
      <c r="B378" s="26"/>
      <c r="C378" s="26"/>
      <c r="D378" s="26"/>
      <c r="E378" s="26"/>
      <c r="F378" s="26" t="s">
        <v>341</v>
      </c>
      <c r="G378" s="26"/>
      <c r="H378" s="26"/>
      <c r="I378" s="27">
        <v>6419.85</v>
      </c>
      <c r="J378" s="28"/>
      <c r="K378" s="27">
        <v>8457.06</v>
      </c>
      <c r="L378" s="28"/>
      <c r="M378" s="27">
        <v>3410.16</v>
      </c>
      <c r="N378" s="28"/>
      <c r="O378" s="27">
        <v>6500</v>
      </c>
      <c r="P378" s="29"/>
      <c r="Q378" s="30">
        <v>6500</v>
      </c>
      <c r="R378" s="29"/>
      <c r="S378" s="31"/>
    </row>
    <row r="379" spans="1:19" x14ac:dyDescent="0.35">
      <c r="A379" s="26"/>
      <c r="B379" s="26"/>
      <c r="C379" s="26"/>
      <c r="D379" s="26"/>
      <c r="E379" s="26"/>
      <c r="F379" s="26" t="s">
        <v>342</v>
      </c>
      <c r="G379" s="26"/>
      <c r="H379" s="26"/>
      <c r="I379" s="27">
        <v>443.41</v>
      </c>
      <c r="J379" s="28"/>
      <c r="K379" s="27">
        <v>1275.06</v>
      </c>
      <c r="L379" s="28"/>
      <c r="M379" s="27">
        <v>1066.77</v>
      </c>
      <c r="N379" s="28"/>
      <c r="O379" s="27">
        <v>2000</v>
      </c>
      <c r="P379" s="29"/>
      <c r="Q379" s="30">
        <v>2000</v>
      </c>
      <c r="R379" s="29"/>
      <c r="S379" s="31"/>
    </row>
    <row r="380" spans="1:19" x14ac:dyDescent="0.35">
      <c r="A380" s="26"/>
      <c r="B380" s="26"/>
      <c r="C380" s="26"/>
      <c r="D380" s="26"/>
      <c r="E380" s="26" t="s">
        <v>343</v>
      </c>
      <c r="F380" s="26"/>
      <c r="G380" s="26"/>
      <c r="H380" s="26"/>
      <c r="I380" s="27">
        <f t="shared" ref="I380:Q380" si="82">ROUND(SUM(I357:I361)+SUM(I370:I379),5)</f>
        <v>45889.19</v>
      </c>
      <c r="J380" s="28">
        <f t="shared" ref="J380:P380" si="83">ROUND(SUM(J357:J361)+SUM(J370:J379),5)</f>
        <v>0</v>
      </c>
      <c r="K380" s="27">
        <f t="shared" si="82"/>
        <v>44240.45</v>
      </c>
      <c r="L380" s="28">
        <f t="shared" si="83"/>
        <v>0</v>
      </c>
      <c r="M380" s="27">
        <f t="shared" si="82"/>
        <v>40388.53</v>
      </c>
      <c r="N380" s="28">
        <f t="shared" si="83"/>
        <v>0</v>
      </c>
      <c r="O380" s="27">
        <f t="shared" si="82"/>
        <v>47922.1</v>
      </c>
      <c r="P380" s="28">
        <f t="shared" si="83"/>
        <v>0</v>
      </c>
      <c r="Q380" s="27">
        <f t="shared" si="82"/>
        <v>53988.6</v>
      </c>
      <c r="R380" s="29"/>
      <c r="S380" s="31"/>
    </row>
    <row r="381" spans="1:19" x14ac:dyDescent="0.35">
      <c r="A381" s="26"/>
      <c r="B381" s="26"/>
      <c r="C381" s="26"/>
      <c r="D381" s="26"/>
      <c r="E381" s="26" t="s">
        <v>344</v>
      </c>
      <c r="F381" s="26"/>
      <c r="G381" s="26"/>
      <c r="H381" s="26"/>
      <c r="I381" s="27"/>
      <c r="J381" s="28"/>
      <c r="K381" s="27"/>
      <c r="L381" s="28"/>
      <c r="M381" s="27"/>
      <c r="N381" s="28"/>
      <c r="O381" s="27"/>
      <c r="P381" s="29"/>
      <c r="Q381" s="30"/>
      <c r="R381" s="29"/>
      <c r="S381" s="31"/>
    </row>
    <row r="382" spans="1:19" x14ac:dyDescent="0.35">
      <c r="A382" s="26"/>
      <c r="B382" s="26"/>
      <c r="C382" s="26"/>
      <c r="D382" s="26"/>
      <c r="E382" s="26"/>
      <c r="F382" s="26" t="s">
        <v>345</v>
      </c>
      <c r="G382" s="26"/>
      <c r="H382" s="26"/>
      <c r="I382" s="27"/>
      <c r="J382" s="28"/>
      <c r="K382" s="27"/>
      <c r="L382" s="28"/>
      <c r="M382" s="27"/>
      <c r="N382" s="28"/>
      <c r="O382" s="27"/>
      <c r="P382" s="29"/>
      <c r="Q382" s="30"/>
      <c r="R382" s="29"/>
      <c r="S382" s="31"/>
    </row>
    <row r="383" spans="1:19" x14ac:dyDescent="0.35">
      <c r="A383" s="26"/>
      <c r="B383" s="26"/>
      <c r="C383" s="26"/>
      <c r="D383" s="26"/>
      <c r="E383" s="26"/>
      <c r="F383" s="26"/>
      <c r="G383" s="26" t="s">
        <v>346</v>
      </c>
      <c r="H383" s="26"/>
      <c r="I383" s="27">
        <v>2128.2399999999998</v>
      </c>
      <c r="J383" s="28"/>
      <c r="K383" s="27">
        <v>1302.71</v>
      </c>
      <c r="L383" s="28"/>
      <c r="M383" s="27">
        <v>452.41</v>
      </c>
      <c r="N383" s="28"/>
      <c r="O383" s="27">
        <v>452.41</v>
      </c>
      <c r="P383" s="29"/>
      <c r="Q383" s="30">
        <v>0</v>
      </c>
      <c r="R383" s="29"/>
      <c r="S383" s="31"/>
    </row>
    <row r="384" spans="1:19" x14ac:dyDescent="0.35">
      <c r="A384" s="26"/>
      <c r="B384" s="26"/>
      <c r="C384" s="26"/>
      <c r="D384" s="26"/>
      <c r="E384" s="26"/>
      <c r="F384" s="26"/>
      <c r="G384" s="26" t="s">
        <v>347</v>
      </c>
      <c r="H384" s="26"/>
      <c r="I384" s="27">
        <v>0</v>
      </c>
      <c r="J384" s="28"/>
      <c r="K384" s="27">
        <v>0</v>
      </c>
      <c r="L384" s="28"/>
      <c r="M384" s="27"/>
      <c r="N384" s="28"/>
      <c r="O384" s="27"/>
      <c r="P384" s="29"/>
      <c r="Q384" s="30"/>
      <c r="R384" s="29"/>
      <c r="S384" s="31"/>
    </row>
    <row r="385" spans="1:19" x14ac:dyDescent="0.35">
      <c r="A385" s="26"/>
      <c r="B385" s="26"/>
      <c r="C385" s="26"/>
      <c r="D385" s="26"/>
      <c r="E385" s="26"/>
      <c r="F385" s="26"/>
      <c r="G385" s="26" t="s">
        <v>348</v>
      </c>
      <c r="H385" s="26"/>
      <c r="I385" s="27">
        <v>26757.19</v>
      </c>
      <c r="J385" s="28"/>
      <c r="K385" s="27">
        <v>24103.07</v>
      </c>
      <c r="L385" s="28"/>
      <c r="M385" s="27">
        <v>16221.93</v>
      </c>
      <c r="N385" s="28"/>
      <c r="O385" s="27">
        <v>21270.26</v>
      </c>
      <c r="P385" s="29"/>
      <c r="Q385" s="30">
        <v>18370.14</v>
      </c>
      <c r="R385" s="29"/>
      <c r="S385" s="31"/>
    </row>
    <row r="386" spans="1:19" x14ac:dyDescent="0.35">
      <c r="A386" s="26"/>
      <c r="B386" s="26"/>
      <c r="C386" s="26"/>
      <c r="D386" s="26"/>
      <c r="E386" s="26"/>
      <c r="F386" s="26"/>
      <c r="G386" s="26" t="s">
        <v>349</v>
      </c>
      <c r="H386" s="26"/>
      <c r="I386" s="27">
        <v>3029.33</v>
      </c>
      <c r="J386" s="28"/>
      <c r="K386" s="27">
        <v>1982.7</v>
      </c>
      <c r="L386" s="28"/>
      <c r="M386" s="27">
        <v>0</v>
      </c>
      <c r="N386" s="28"/>
      <c r="O386" s="27">
        <v>14257</v>
      </c>
      <c r="P386" s="29"/>
      <c r="Q386" s="30">
        <v>25040.959999999999</v>
      </c>
      <c r="R386" s="29"/>
      <c r="S386" s="31"/>
    </row>
    <row r="387" spans="1:19" s="45" customFormat="1" x14ac:dyDescent="0.35">
      <c r="A387" s="26"/>
      <c r="B387" s="26"/>
      <c r="C387" s="26"/>
      <c r="D387" s="26"/>
      <c r="E387" s="26"/>
      <c r="F387" s="26" t="s">
        <v>350</v>
      </c>
      <c r="G387" s="26"/>
      <c r="H387" s="26"/>
      <c r="I387" s="27">
        <f t="shared" ref="I387" si="84">ROUND(SUM(I382:I386),5)</f>
        <v>31914.76</v>
      </c>
      <c r="J387" s="28">
        <f t="shared" ref="J387:Q387" si="85">ROUND(SUM(J382:J386),5)</f>
        <v>0</v>
      </c>
      <c r="K387" s="27">
        <f t="shared" si="85"/>
        <v>27388.48</v>
      </c>
      <c r="L387" s="28">
        <f t="shared" si="85"/>
        <v>0</v>
      </c>
      <c r="M387" s="27">
        <f t="shared" si="85"/>
        <v>16674.34</v>
      </c>
      <c r="N387" s="28">
        <f t="shared" si="85"/>
        <v>0</v>
      </c>
      <c r="O387" s="27">
        <f t="shared" si="85"/>
        <v>35979.67</v>
      </c>
      <c r="P387" s="28">
        <f t="shared" si="85"/>
        <v>0</v>
      </c>
      <c r="Q387" s="27">
        <f t="shared" si="85"/>
        <v>43411.1</v>
      </c>
      <c r="R387" s="29"/>
      <c r="S387" s="31"/>
    </row>
    <row r="388" spans="1:19" x14ac:dyDescent="0.35">
      <c r="A388" s="26"/>
      <c r="B388" s="26"/>
      <c r="C388" s="26"/>
      <c r="D388" s="26"/>
      <c r="E388" s="26"/>
      <c r="F388" s="26" t="s">
        <v>351</v>
      </c>
      <c r="G388" s="26"/>
      <c r="H388" s="26"/>
      <c r="I388" s="27"/>
      <c r="J388" s="28"/>
      <c r="K388" s="27"/>
      <c r="L388" s="28"/>
      <c r="M388" s="27"/>
      <c r="N388" s="28"/>
      <c r="O388" s="27"/>
      <c r="P388" s="29"/>
      <c r="Q388" s="30"/>
      <c r="R388" s="29"/>
      <c r="S388" s="31"/>
    </row>
    <row r="389" spans="1:19" x14ac:dyDescent="0.35">
      <c r="A389" s="26"/>
      <c r="B389" s="26"/>
      <c r="C389" s="26"/>
      <c r="D389" s="26"/>
      <c r="E389" s="26"/>
      <c r="F389" s="26"/>
      <c r="G389" s="26" t="s">
        <v>352</v>
      </c>
      <c r="H389" s="26"/>
      <c r="I389" s="27">
        <v>0</v>
      </c>
      <c r="J389" s="28"/>
      <c r="K389" s="27">
        <v>0</v>
      </c>
      <c r="L389" s="28"/>
      <c r="M389" s="27"/>
      <c r="N389" s="28"/>
      <c r="O389" s="27"/>
      <c r="P389" s="29"/>
      <c r="Q389" s="30"/>
      <c r="R389" s="29"/>
      <c r="S389" s="31"/>
    </row>
    <row r="390" spans="1:19" x14ac:dyDescent="0.35">
      <c r="A390" s="26"/>
      <c r="B390" s="26"/>
      <c r="C390" s="26"/>
      <c r="D390" s="26"/>
      <c r="E390" s="26"/>
      <c r="F390" s="26"/>
      <c r="G390" s="26" t="s">
        <v>353</v>
      </c>
      <c r="H390" s="26"/>
      <c r="I390" s="27">
        <v>27517.8</v>
      </c>
      <c r="J390" s="28"/>
      <c r="K390" s="27">
        <v>28343.33</v>
      </c>
      <c r="L390" s="28"/>
      <c r="M390" s="27">
        <v>15080.26</v>
      </c>
      <c r="N390" s="28"/>
      <c r="O390" s="27">
        <v>15080.26</v>
      </c>
      <c r="P390" s="29"/>
      <c r="Q390" s="30">
        <v>0</v>
      </c>
      <c r="R390" s="29"/>
      <c r="S390" s="31"/>
    </row>
    <row r="391" spans="1:19" x14ac:dyDescent="0.35">
      <c r="A391" s="26"/>
      <c r="B391" s="26"/>
      <c r="C391" s="26"/>
      <c r="D391" s="26"/>
      <c r="E391" s="26"/>
      <c r="F391" s="26"/>
      <c r="G391" s="26" t="s">
        <v>354</v>
      </c>
      <c r="H391" s="26"/>
      <c r="I391" s="27">
        <v>29744.78</v>
      </c>
      <c r="J391" s="28"/>
      <c r="K391" s="27">
        <v>62960.44</v>
      </c>
      <c r="L391" s="28"/>
      <c r="M391" s="27">
        <v>0</v>
      </c>
      <c r="N391" s="28"/>
      <c r="O391" s="27">
        <v>97241.24</v>
      </c>
      <c r="P391" s="29"/>
      <c r="Q391" s="68">
        <v>71697.98</v>
      </c>
      <c r="R391" s="29"/>
      <c r="S391" s="31"/>
    </row>
    <row r="392" spans="1:19" x14ac:dyDescent="0.35">
      <c r="A392" s="26"/>
      <c r="B392" s="26"/>
      <c r="C392" s="26"/>
      <c r="D392" s="26"/>
      <c r="E392" s="26"/>
      <c r="F392" s="26"/>
      <c r="G392" s="26" t="s">
        <v>355</v>
      </c>
      <c r="H392" s="26"/>
      <c r="I392" s="27">
        <v>116598.89</v>
      </c>
      <c r="J392" s="28"/>
      <c r="K392" s="27">
        <v>119253.01</v>
      </c>
      <c r="L392" s="28"/>
      <c r="M392" s="27">
        <v>91295.13</v>
      </c>
      <c r="N392" s="28"/>
      <c r="O392" s="27">
        <v>122085.82</v>
      </c>
      <c r="P392" s="29"/>
      <c r="Q392" s="30">
        <v>124985.94</v>
      </c>
      <c r="R392" s="29"/>
      <c r="S392" s="31"/>
    </row>
    <row r="393" spans="1:19" x14ac:dyDescent="0.35">
      <c r="A393" s="26"/>
      <c r="B393" s="26"/>
      <c r="C393" s="26"/>
      <c r="D393" s="26"/>
      <c r="E393" s="26"/>
      <c r="F393" s="26" t="s">
        <v>356</v>
      </c>
      <c r="G393" s="26"/>
      <c r="H393" s="26"/>
      <c r="I393" s="27">
        <f t="shared" ref="I393:Q393" si="86">ROUND(SUM(I388:I392),5)</f>
        <v>173861.47</v>
      </c>
      <c r="J393" s="28">
        <f t="shared" ref="J393:P393" si="87">ROUND(SUM(J388:J392),5)</f>
        <v>0</v>
      </c>
      <c r="K393" s="27">
        <f t="shared" si="86"/>
        <v>210556.78</v>
      </c>
      <c r="L393" s="28">
        <f t="shared" si="87"/>
        <v>0</v>
      </c>
      <c r="M393" s="27">
        <f t="shared" si="86"/>
        <v>106375.39</v>
      </c>
      <c r="N393" s="28">
        <f t="shared" si="87"/>
        <v>0</v>
      </c>
      <c r="O393" s="27">
        <f t="shared" si="86"/>
        <v>234407.32</v>
      </c>
      <c r="P393" s="28">
        <f t="shared" si="87"/>
        <v>0</v>
      </c>
      <c r="Q393" s="27">
        <f t="shared" si="86"/>
        <v>196683.92</v>
      </c>
      <c r="R393" s="29"/>
      <c r="S393" s="31"/>
    </row>
    <row r="394" spans="1:19" x14ac:dyDescent="0.35">
      <c r="A394" s="26"/>
      <c r="B394" s="26"/>
      <c r="C394" s="26"/>
      <c r="D394" s="26"/>
      <c r="E394" s="26" t="s">
        <v>357</v>
      </c>
      <c r="F394" s="26"/>
      <c r="G394" s="26"/>
      <c r="H394" s="26"/>
      <c r="I394" s="27">
        <f t="shared" ref="I394" si="88">ROUND(I387+I393,5)</f>
        <v>205776.23</v>
      </c>
      <c r="J394" s="28">
        <f t="shared" ref="J394:Q394" si="89">ROUND(J387+J393,5)</f>
        <v>0</v>
      </c>
      <c r="K394" s="27">
        <f t="shared" si="89"/>
        <v>237945.26</v>
      </c>
      <c r="L394" s="28">
        <f t="shared" si="89"/>
        <v>0</v>
      </c>
      <c r="M394" s="27">
        <f t="shared" si="89"/>
        <v>123049.73</v>
      </c>
      <c r="N394" s="28">
        <f t="shared" si="89"/>
        <v>0</v>
      </c>
      <c r="O394" s="27">
        <f t="shared" si="89"/>
        <v>270386.99</v>
      </c>
      <c r="P394" s="28">
        <f t="shared" si="89"/>
        <v>0</v>
      </c>
      <c r="Q394" s="27">
        <f t="shared" si="89"/>
        <v>240095.02</v>
      </c>
      <c r="R394" s="29"/>
      <c r="S394" s="31"/>
    </row>
    <row r="395" spans="1:19" x14ac:dyDescent="0.35">
      <c r="A395" s="26"/>
      <c r="B395" s="26"/>
      <c r="C395" s="26"/>
      <c r="D395" s="26"/>
      <c r="E395" s="26" t="s">
        <v>358</v>
      </c>
      <c r="F395" s="26"/>
      <c r="G395" s="26"/>
      <c r="H395" s="26"/>
      <c r="I395" s="27"/>
      <c r="J395" s="28"/>
      <c r="K395" s="27"/>
      <c r="L395" s="28"/>
      <c r="M395" s="27"/>
      <c r="N395" s="28"/>
      <c r="O395" s="27"/>
      <c r="P395" s="29"/>
      <c r="Q395" s="30"/>
      <c r="R395" s="29"/>
      <c r="S395" s="31"/>
    </row>
    <row r="396" spans="1:19" x14ac:dyDescent="0.35">
      <c r="A396" s="26"/>
      <c r="B396" s="26"/>
      <c r="C396" s="26"/>
      <c r="D396" s="26"/>
      <c r="E396" s="26"/>
      <c r="F396" s="26" t="s">
        <v>424</v>
      </c>
      <c r="G396" s="26"/>
      <c r="H396" s="26"/>
      <c r="I396" s="27">
        <v>0</v>
      </c>
      <c r="J396" s="28"/>
      <c r="K396" s="27">
        <v>0</v>
      </c>
      <c r="L396" s="28">
        <v>0</v>
      </c>
      <c r="M396" s="27">
        <v>1</v>
      </c>
      <c r="N396" s="28"/>
      <c r="O396" s="27"/>
      <c r="P396" s="29"/>
      <c r="Q396" s="30">
        <v>1</v>
      </c>
      <c r="R396" s="29"/>
      <c r="S396" s="31"/>
    </row>
    <row r="397" spans="1:19" x14ac:dyDescent="0.35">
      <c r="A397" s="26"/>
      <c r="B397" s="26"/>
      <c r="C397" s="26"/>
      <c r="D397" s="26"/>
      <c r="E397" s="26"/>
      <c r="F397" s="26" t="s">
        <v>359</v>
      </c>
      <c r="G397" s="26"/>
      <c r="H397" s="26"/>
      <c r="I397" s="27">
        <v>4265.3900000000003</v>
      </c>
      <c r="J397" s="28"/>
      <c r="K397" s="27">
        <v>1459.6</v>
      </c>
      <c r="L397" s="28"/>
      <c r="M397" s="27">
        <v>0</v>
      </c>
      <c r="N397" s="28"/>
      <c r="O397" s="27">
        <v>0</v>
      </c>
      <c r="P397" s="29"/>
      <c r="Q397" s="68"/>
      <c r="R397" s="29"/>
      <c r="S397" s="31"/>
    </row>
    <row r="398" spans="1:19" x14ac:dyDescent="0.35">
      <c r="A398" s="26"/>
      <c r="B398" s="26"/>
      <c r="C398" s="26"/>
      <c r="D398" s="26"/>
      <c r="E398" s="26"/>
      <c r="F398" s="26" t="s">
        <v>360</v>
      </c>
      <c r="G398" s="26"/>
      <c r="H398" s="26"/>
      <c r="I398" s="27">
        <v>4561.57</v>
      </c>
      <c r="J398" s="28"/>
      <c r="K398" s="27">
        <v>4711.12</v>
      </c>
      <c r="L398" s="28"/>
      <c r="M398" s="27">
        <v>4297</v>
      </c>
      <c r="N398" s="28"/>
      <c r="O398" s="27">
        <v>5400</v>
      </c>
      <c r="P398" s="29"/>
      <c r="Q398" s="30">
        <v>5000</v>
      </c>
      <c r="R398" s="29"/>
      <c r="S398" s="31"/>
    </row>
    <row r="399" spans="1:19" x14ac:dyDescent="0.35">
      <c r="A399" s="26"/>
      <c r="B399" s="26"/>
      <c r="C399" s="26"/>
      <c r="D399" s="26"/>
      <c r="E399" s="26"/>
      <c r="F399" s="26" t="s">
        <v>361</v>
      </c>
      <c r="G399" s="26"/>
      <c r="H399" s="26"/>
      <c r="I399" s="27">
        <v>3391.64</v>
      </c>
      <c r="J399" s="28"/>
      <c r="K399" s="27">
        <v>2241.2600000000002</v>
      </c>
      <c r="L399" s="28"/>
      <c r="M399" s="27">
        <v>2399.2399999999998</v>
      </c>
      <c r="N399" s="28"/>
      <c r="O399" s="27">
        <v>3500</v>
      </c>
      <c r="P399" s="29"/>
      <c r="Q399" s="30">
        <v>3000</v>
      </c>
      <c r="R399" s="29"/>
      <c r="S399" s="31"/>
    </row>
    <row r="400" spans="1:19" x14ac:dyDescent="0.35">
      <c r="A400" s="26"/>
      <c r="B400" s="26"/>
      <c r="C400" s="26"/>
      <c r="D400" s="26"/>
      <c r="E400" s="26"/>
      <c r="F400" s="26" t="s">
        <v>400</v>
      </c>
      <c r="G400" s="26"/>
      <c r="H400" s="26"/>
      <c r="I400" s="27"/>
      <c r="J400" s="28"/>
      <c r="K400" s="27">
        <v>0</v>
      </c>
      <c r="L400" s="28"/>
      <c r="M400" s="27">
        <v>0</v>
      </c>
      <c r="N400" s="28"/>
      <c r="O400" s="27">
        <v>10000</v>
      </c>
      <c r="P400" s="29"/>
      <c r="Q400" s="68">
        <v>10000</v>
      </c>
      <c r="R400" s="29"/>
      <c r="S400" s="31"/>
    </row>
    <row r="401" spans="1:19" x14ac:dyDescent="0.35">
      <c r="A401" s="26"/>
      <c r="B401" s="26"/>
      <c r="C401" s="26"/>
      <c r="D401" s="26"/>
      <c r="E401" s="26"/>
      <c r="F401" s="26" t="s">
        <v>362</v>
      </c>
      <c r="G401" s="26"/>
      <c r="H401" s="26"/>
      <c r="I401" s="27">
        <v>6833.42</v>
      </c>
      <c r="J401" s="28"/>
      <c r="K401" s="27">
        <v>37.17</v>
      </c>
      <c r="L401" s="28"/>
      <c r="M401" s="27">
        <v>0</v>
      </c>
      <c r="N401" s="28"/>
      <c r="O401" s="27">
        <v>0</v>
      </c>
      <c r="P401" s="29"/>
      <c r="Q401" s="68"/>
      <c r="R401" s="29"/>
      <c r="S401" s="31"/>
    </row>
    <row r="402" spans="1:19" x14ac:dyDescent="0.35">
      <c r="A402" s="26"/>
      <c r="B402" s="26"/>
      <c r="C402" s="26"/>
      <c r="D402" s="26"/>
      <c r="E402" s="26"/>
      <c r="F402" s="26" t="s">
        <v>401</v>
      </c>
      <c r="G402" s="26"/>
      <c r="H402" s="26"/>
      <c r="I402" s="27"/>
      <c r="J402" s="28"/>
      <c r="K402" s="27"/>
      <c r="L402" s="28"/>
      <c r="M402" s="27">
        <v>0</v>
      </c>
      <c r="N402" s="28"/>
      <c r="O402" s="27">
        <v>0</v>
      </c>
      <c r="P402" s="29"/>
      <c r="Q402" s="68"/>
      <c r="R402" s="29"/>
      <c r="S402" s="31"/>
    </row>
    <row r="403" spans="1:19" x14ac:dyDescent="0.35">
      <c r="A403" s="26"/>
      <c r="B403" s="26"/>
      <c r="C403" s="26"/>
      <c r="D403" s="26"/>
      <c r="E403" s="26"/>
      <c r="F403" s="26" t="s">
        <v>363</v>
      </c>
      <c r="G403" s="26"/>
      <c r="H403" s="26"/>
      <c r="I403" s="27">
        <v>0</v>
      </c>
      <c r="J403" s="28"/>
      <c r="K403" s="27">
        <v>0</v>
      </c>
      <c r="L403" s="28"/>
      <c r="M403" s="27"/>
      <c r="N403" s="28"/>
      <c r="O403" s="27"/>
      <c r="P403" s="29"/>
      <c r="Q403" s="30"/>
      <c r="R403" s="29"/>
      <c r="S403" s="31"/>
    </row>
    <row r="404" spans="1:19" x14ac:dyDescent="0.35">
      <c r="A404" s="26"/>
      <c r="B404" s="26"/>
      <c r="C404" s="26"/>
      <c r="D404" s="26"/>
      <c r="E404" s="26" t="s">
        <v>364</v>
      </c>
      <c r="F404" s="26"/>
      <c r="G404" s="26"/>
      <c r="H404" s="26"/>
      <c r="I404" s="27">
        <f t="shared" ref="I404" si="90">ROUND(SUM(I395:I403),5)</f>
        <v>19052.02</v>
      </c>
      <c r="J404" s="28">
        <f t="shared" ref="J404:Q404" si="91">ROUND(SUM(J395:J403),5)</f>
        <v>0</v>
      </c>
      <c r="K404" s="27">
        <f t="shared" si="91"/>
        <v>8449.15</v>
      </c>
      <c r="L404" s="28">
        <f t="shared" si="91"/>
        <v>0</v>
      </c>
      <c r="M404" s="27">
        <f t="shared" si="91"/>
        <v>6697.24</v>
      </c>
      <c r="N404" s="28">
        <f t="shared" si="91"/>
        <v>0</v>
      </c>
      <c r="O404" s="27">
        <f t="shared" si="91"/>
        <v>18900</v>
      </c>
      <c r="P404" s="28">
        <f t="shared" si="91"/>
        <v>0</v>
      </c>
      <c r="Q404" s="27">
        <f t="shared" si="91"/>
        <v>18001</v>
      </c>
      <c r="R404" s="29"/>
      <c r="S404" s="31"/>
    </row>
    <row r="405" spans="1:19" x14ac:dyDescent="0.35">
      <c r="A405" s="26"/>
      <c r="B405" s="26"/>
      <c r="C405" s="26"/>
      <c r="D405" s="26"/>
      <c r="E405" s="26" t="s">
        <v>365</v>
      </c>
      <c r="F405" s="26"/>
      <c r="G405" s="26"/>
      <c r="H405" s="26"/>
      <c r="I405" s="27">
        <v>0</v>
      </c>
      <c r="J405" s="28"/>
      <c r="K405" s="27">
        <v>0</v>
      </c>
      <c r="L405" s="28"/>
      <c r="M405" s="27">
        <v>811.92</v>
      </c>
      <c r="N405" s="28"/>
      <c r="O405" s="27"/>
      <c r="P405" s="29"/>
      <c r="Q405" s="30"/>
      <c r="R405" s="29"/>
      <c r="S405" s="31"/>
    </row>
    <row r="406" spans="1:19" x14ac:dyDescent="0.35">
      <c r="A406" s="26"/>
      <c r="B406" s="26"/>
      <c r="C406" s="26"/>
      <c r="D406" s="26"/>
      <c r="E406" s="26" t="s">
        <v>366</v>
      </c>
      <c r="F406" s="26"/>
      <c r="G406" s="26"/>
      <c r="H406" s="26"/>
      <c r="I406" s="27">
        <v>0</v>
      </c>
      <c r="J406" s="28"/>
      <c r="K406" s="27">
        <v>0</v>
      </c>
      <c r="L406" s="28"/>
      <c r="M406" s="27">
        <v>0</v>
      </c>
      <c r="N406" s="28"/>
      <c r="O406" s="27"/>
      <c r="P406" s="29"/>
      <c r="Q406" s="30"/>
      <c r="R406" s="29"/>
      <c r="S406" s="31"/>
    </row>
    <row r="407" spans="1:19" x14ac:dyDescent="0.35">
      <c r="A407" s="26"/>
      <c r="B407" s="26"/>
      <c r="C407" s="26"/>
      <c r="D407" s="26" t="s">
        <v>367</v>
      </c>
      <c r="E407" s="26"/>
      <c r="F407" s="26"/>
      <c r="G407" s="26"/>
      <c r="H407" s="26"/>
      <c r="I407" s="27">
        <f t="shared" ref="I407:Q407" si="92">ROUND(I103+I208+I263+I302+I353+I356+I380+I394+SUM(I404:I406),5)</f>
        <v>1972400.25</v>
      </c>
      <c r="J407" s="28">
        <f t="shared" si="92"/>
        <v>0</v>
      </c>
      <c r="K407" s="27">
        <f t="shared" si="92"/>
        <v>1878139.76</v>
      </c>
      <c r="L407" s="28">
        <f t="shared" si="92"/>
        <v>0</v>
      </c>
      <c r="M407" s="27">
        <f t="shared" si="92"/>
        <v>2364776.21</v>
      </c>
      <c r="N407" s="28">
        <f t="shared" si="92"/>
        <v>0</v>
      </c>
      <c r="O407" s="27">
        <f t="shared" si="92"/>
        <v>3188903.04</v>
      </c>
      <c r="P407" s="28">
        <f t="shared" si="92"/>
        <v>0</v>
      </c>
      <c r="Q407" s="27">
        <f t="shared" si="92"/>
        <v>2280036.31</v>
      </c>
      <c r="R407" s="29"/>
      <c r="S407" s="31"/>
    </row>
    <row r="408" spans="1:19" x14ac:dyDescent="0.35">
      <c r="A408" s="33"/>
      <c r="B408" s="33" t="s">
        <v>368</v>
      </c>
      <c r="C408" s="33"/>
      <c r="D408" s="33"/>
      <c r="E408" s="33"/>
      <c r="F408" s="33"/>
      <c r="G408" s="33"/>
      <c r="H408" s="33"/>
      <c r="I408" s="34">
        <f t="shared" ref="I408:Q408" si="93">ROUND(I99-I407,5)</f>
        <v>230894.09</v>
      </c>
      <c r="J408" s="28">
        <f t="shared" si="93"/>
        <v>0</v>
      </c>
      <c r="K408" s="34">
        <f t="shared" si="93"/>
        <v>271102.81</v>
      </c>
      <c r="L408" s="28">
        <f t="shared" si="93"/>
        <v>0</v>
      </c>
      <c r="M408" s="34">
        <f t="shared" si="93"/>
        <v>631048.93999999994</v>
      </c>
      <c r="N408" s="28">
        <f t="shared" si="93"/>
        <v>0</v>
      </c>
      <c r="O408" s="34">
        <f t="shared" si="93"/>
        <v>0</v>
      </c>
      <c r="P408" s="28">
        <f t="shared" si="93"/>
        <v>0</v>
      </c>
      <c r="Q408" s="34">
        <f t="shared" si="93"/>
        <v>0</v>
      </c>
      <c r="R408" s="29"/>
      <c r="S408" s="31"/>
    </row>
    <row r="409" spans="1:19" x14ac:dyDescent="0.35">
      <c r="A409" s="33"/>
      <c r="B409" s="33" t="s">
        <v>369</v>
      </c>
      <c r="C409" s="33"/>
      <c r="D409" s="33"/>
      <c r="E409" s="33"/>
      <c r="F409" s="33"/>
      <c r="G409" s="33"/>
      <c r="H409" s="33"/>
      <c r="I409" s="34"/>
      <c r="J409" s="28"/>
      <c r="K409" s="34"/>
      <c r="L409" s="28"/>
      <c r="M409" s="34"/>
      <c r="N409" s="28"/>
      <c r="O409" s="34"/>
      <c r="P409" s="29"/>
      <c r="Q409" s="46"/>
      <c r="R409" s="29"/>
      <c r="S409" s="31"/>
    </row>
    <row r="410" spans="1:19" x14ac:dyDescent="0.35">
      <c r="A410" s="33"/>
      <c r="B410" s="33"/>
      <c r="C410" s="33" t="s">
        <v>370</v>
      </c>
      <c r="D410" s="33"/>
      <c r="E410" s="33"/>
      <c r="F410" s="33"/>
      <c r="G410" s="33"/>
      <c r="H410" s="33"/>
      <c r="I410" s="34"/>
      <c r="J410" s="28"/>
      <c r="K410" s="34"/>
      <c r="L410" s="28"/>
      <c r="M410" s="34">
        <v>0</v>
      </c>
      <c r="N410" s="28"/>
      <c r="O410" s="34"/>
      <c r="P410" s="29"/>
      <c r="Q410" s="46"/>
      <c r="R410" s="29"/>
      <c r="S410" s="31"/>
    </row>
    <row r="411" spans="1:19" x14ac:dyDescent="0.35">
      <c r="A411" s="33"/>
      <c r="B411" s="33"/>
      <c r="C411" s="33"/>
      <c r="D411" s="33" t="s">
        <v>371</v>
      </c>
      <c r="E411" s="33"/>
      <c r="F411" s="33"/>
      <c r="G411" s="33"/>
      <c r="H411" s="33"/>
      <c r="I411" s="34">
        <v>0</v>
      </c>
      <c r="J411" s="28"/>
      <c r="K411" s="34">
        <v>0</v>
      </c>
      <c r="L411" s="28"/>
      <c r="M411" s="34">
        <v>0</v>
      </c>
      <c r="N411" s="28"/>
      <c r="O411" s="34"/>
      <c r="P411" s="29"/>
      <c r="Q411" s="46"/>
      <c r="R411" s="29"/>
      <c r="S411" s="31"/>
    </row>
    <row r="412" spans="1:19" x14ac:dyDescent="0.35">
      <c r="A412" s="33"/>
      <c r="B412" s="33"/>
      <c r="C412" s="33" t="s">
        <v>372</v>
      </c>
      <c r="D412" s="33"/>
      <c r="E412" s="33"/>
      <c r="F412" s="33"/>
      <c r="G412" s="33"/>
      <c r="H412" s="33"/>
      <c r="I412" s="34">
        <f t="shared" ref="I412" si="94">ROUND(SUM(I410:I411),5)</f>
        <v>0</v>
      </c>
      <c r="J412" s="28">
        <f t="shared" ref="J412:Q412" si="95">ROUND(SUM(J410:J411),5)</f>
        <v>0</v>
      </c>
      <c r="K412" s="34">
        <f t="shared" si="95"/>
        <v>0</v>
      </c>
      <c r="L412" s="28">
        <f t="shared" si="95"/>
        <v>0</v>
      </c>
      <c r="M412" s="34">
        <f t="shared" si="95"/>
        <v>0</v>
      </c>
      <c r="N412" s="28">
        <f t="shared" si="95"/>
        <v>0</v>
      </c>
      <c r="O412" s="34">
        <f t="shared" si="95"/>
        <v>0</v>
      </c>
      <c r="P412" s="28">
        <f t="shared" si="95"/>
        <v>0</v>
      </c>
      <c r="Q412" s="34">
        <f t="shared" si="95"/>
        <v>0</v>
      </c>
      <c r="R412" s="29"/>
      <c r="S412" s="31"/>
    </row>
    <row r="413" spans="1:19" x14ac:dyDescent="0.35">
      <c r="A413" s="33"/>
      <c r="B413" s="33" t="s">
        <v>373</v>
      </c>
      <c r="C413" s="33"/>
      <c r="D413" s="33"/>
      <c r="E413" s="33"/>
      <c r="F413" s="33"/>
      <c r="G413" s="33"/>
      <c r="H413" s="33"/>
      <c r="I413" s="34">
        <f t="shared" ref="I413" si="96">ROUND(I409-I412,5)</f>
        <v>0</v>
      </c>
      <c r="J413" s="28">
        <f t="shared" ref="J413:Q413" si="97">ROUND(J409-J412,5)</f>
        <v>0</v>
      </c>
      <c r="K413" s="34">
        <f t="shared" si="97"/>
        <v>0</v>
      </c>
      <c r="L413" s="28">
        <f t="shared" si="97"/>
        <v>0</v>
      </c>
      <c r="M413" s="34">
        <f t="shared" si="97"/>
        <v>0</v>
      </c>
      <c r="N413" s="28">
        <f t="shared" si="97"/>
        <v>0</v>
      </c>
      <c r="O413" s="34">
        <f t="shared" si="97"/>
        <v>0</v>
      </c>
      <c r="P413" s="28">
        <f t="shared" si="97"/>
        <v>0</v>
      </c>
      <c r="Q413" s="34">
        <f t="shared" si="97"/>
        <v>0</v>
      </c>
      <c r="R413" s="29"/>
      <c r="S413" s="31"/>
    </row>
    <row r="414" spans="1:19" x14ac:dyDescent="0.35">
      <c r="A414" s="33" t="s">
        <v>374</v>
      </c>
      <c r="B414" s="33"/>
      <c r="C414" s="33"/>
      <c r="D414" s="33"/>
      <c r="E414" s="33"/>
      <c r="F414" s="33"/>
      <c r="G414" s="33"/>
      <c r="H414" s="33"/>
      <c r="I414" s="34">
        <f t="shared" ref="I414" si="98">ROUND(I408+I413,5)</f>
        <v>230894.09</v>
      </c>
      <c r="J414" s="28">
        <f t="shared" ref="J414:Q414" si="99">ROUND(J408+J413,5)</f>
        <v>0</v>
      </c>
      <c r="K414" s="34">
        <f t="shared" si="99"/>
        <v>271102.81</v>
      </c>
      <c r="L414" s="28">
        <f t="shared" si="99"/>
        <v>0</v>
      </c>
      <c r="M414" s="34">
        <f t="shared" si="99"/>
        <v>631048.93999999994</v>
      </c>
      <c r="N414" s="28">
        <f t="shared" si="99"/>
        <v>0</v>
      </c>
      <c r="O414" s="34">
        <f t="shared" si="99"/>
        <v>0</v>
      </c>
      <c r="P414" s="28">
        <f t="shared" si="99"/>
        <v>0</v>
      </c>
      <c r="Q414" s="34">
        <f t="shared" si="99"/>
        <v>0</v>
      </c>
      <c r="R414" s="29"/>
      <c r="S414" s="69"/>
    </row>
    <row r="415" spans="1:19" x14ac:dyDescent="0.35">
      <c r="H415" s="75" t="s">
        <v>438</v>
      </c>
    </row>
    <row r="416" spans="1:19" x14ac:dyDescent="0.35">
      <c r="H416" s="76">
        <v>4.9055099999999996</v>
      </c>
    </row>
    <row r="424" spans="16:18" x14ac:dyDescent="0.35">
      <c r="P424" s="17"/>
      <c r="R424" s="17"/>
    </row>
    <row r="435" spans="8:8" x14ac:dyDescent="0.35">
      <c r="H435" s="73"/>
    </row>
    <row r="436" spans="8:8" x14ac:dyDescent="0.35">
      <c r="H436" s="74"/>
    </row>
  </sheetData>
  <phoneticPr fontId="10" type="noConversion"/>
  <pageMargins left="0.25" right="0.25" top="0" bottom="0" header="0.05" footer="0.1"/>
  <pageSetup paperSize="3" scale="60" fitToHeight="100" orientation="landscape" r:id="rId1"/>
  <headerFooter>
    <oddFooter>&amp;R&amp;"Arial,Bold"&amp;8 Page &amp;P of &amp;N
&amp;D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4"/>
  <sheetViews>
    <sheetView workbookViewId="0">
      <selection sqref="A1:AK64"/>
    </sheetView>
  </sheetViews>
  <sheetFormatPr defaultColWidth="8.85546875" defaultRowHeight="12.75" x14ac:dyDescent="0.2"/>
  <cols>
    <col min="1" max="16384" width="8.85546875" style="1"/>
  </cols>
  <sheetData>
    <row r="1" spans="1:37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</row>
    <row r="3" spans="1:37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7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</row>
    <row r="5" spans="1:37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</row>
    <row r="6" spans="1:37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</row>
    <row r="8" spans="1:37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</row>
    <row r="9" spans="1:37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</row>
    <row r="10" spans="1:37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</row>
    <row r="11" spans="1:37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</row>
    <row r="12" spans="1:37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</row>
    <row r="13" spans="1:37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</row>
    <row r="14" spans="1:37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</row>
    <row r="15" spans="1:37" x14ac:dyDescent="0.2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1:37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</row>
    <row r="17" spans="1:37" x14ac:dyDescent="0.2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</row>
    <row r="18" spans="1:37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</row>
    <row r="19" spans="1:37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</row>
    <row r="20" spans="1:37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</row>
    <row r="21" spans="1:37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</row>
    <row r="22" spans="1:37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</row>
    <row r="23" spans="1:37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</row>
    <row r="24" spans="1:37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</row>
    <row r="25" spans="1:37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</row>
    <row r="26" spans="1:37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1:37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1:37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1:37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</row>
    <row r="30" spans="1:37" x14ac:dyDescent="0.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</row>
    <row r="31" spans="1:37" x14ac:dyDescent="0.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</row>
    <row r="32" spans="1:37" x14ac:dyDescent="0.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</row>
    <row r="33" spans="1:37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</row>
    <row r="34" spans="1:37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</row>
    <row r="35" spans="1:37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</row>
    <row r="36" spans="1:37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</row>
    <row r="37" spans="1:37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</row>
    <row r="38" spans="1:37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</row>
    <row r="39" spans="1:37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</row>
    <row r="40" spans="1:37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</row>
    <row r="41" spans="1:37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</row>
    <row r="42" spans="1:37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</row>
    <row r="43" spans="1:37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</row>
    <row r="44" spans="1:37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</row>
    <row r="45" spans="1:37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</row>
    <row r="46" spans="1:37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</row>
    <row r="47" spans="1:37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</row>
    <row r="48" spans="1:37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</row>
    <row r="49" spans="1:37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</row>
    <row r="50" spans="1:37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</row>
    <row r="51" spans="1:37" x14ac:dyDescent="0.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</row>
    <row r="52" spans="1:37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</row>
    <row r="53" spans="1:37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</row>
    <row r="54" spans="1:37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</row>
    <row r="55" spans="1:37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</row>
    <row r="56" spans="1:37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</row>
    <row r="57" spans="1:37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</row>
    <row r="58" spans="1:37" x14ac:dyDescent="0.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</row>
    <row r="59" spans="1:37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</row>
    <row r="60" spans="1:37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</row>
    <row r="61" spans="1:37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</row>
    <row r="62" spans="1:37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</row>
    <row r="63" spans="1:37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</row>
    <row r="64" spans="1:37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75"/>
  <sheetViews>
    <sheetView workbookViewId="0">
      <pane xSplit="8" ySplit="2" topLeftCell="I12" activePane="bottomRight" state="frozenSplit"/>
      <selection pane="topRight" activeCell="I1" sqref="I1"/>
      <selection pane="bottomLeft" activeCell="A3" sqref="A3"/>
      <selection pane="bottomRight" activeCell="I8" sqref="I8"/>
    </sheetView>
  </sheetViews>
  <sheetFormatPr defaultRowHeight="15" x14ac:dyDescent="0.25"/>
  <cols>
    <col min="1" max="7" width="3" style="14" customWidth="1"/>
    <col min="8" max="8" width="33.85546875" style="14" customWidth="1"/>
    <col min="9" max="10" width="9.5703125" style="15" bestFit="1" customWidth="1"/>
    <col min="11" max="11" width="10.7109375" style="15" bestFit="1" customWidth="1"/>
    <col min="12" max="12" width="9.140625" style="15" bestFit="1" customWidth="1"/>
  </cols>
  <sheetData>
    <row r="1" spans="1:12" ht="15.75" thickBot="1" x14ac:dyDescent="0.3">
      <c r="A1" s="49"/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</row>
    <row r="2" spans="1:12" s="66" customFormat="1" ht="16.5" thickTop="1" thickBot="1" x14ac:dyDescent="0.3">
      <c r="A2" s="64"/>
      <c r="B2" s="64"/>
      <c r="C2" s="64"/>
      <c r="D2" s="64"/>
      <c r="E2" s="64"/>
      <c r="F2" s="64"/>
      <c r="G2" s="64"/>
      <c r="H2" s="64"/>
      <c r="I2" s="65" t="s">
        <v>403</v>
      </c>
      <c r="J2" s="65" t="s">
        <v>375</v>
      </c>
      <c r="K2" s="65" t="s">
        <v>406</v>
      </c>
      <c r="L2" s="65" t="s">
        <v>407</v>
      </c>
    </row>
    <row r="3" spans="1:12" ht="15.75" thickTop="1" x14ac:dyDescent="0.25">
      <c r="A3" s="49"/>
      <c r="B3" s="49" t="s">
        <v>1</v>
      </c>
      <c r="C3" s="49"/>
      <c r="D3" s="49"/>
      <c r="E3" s="49"/>
      <c r="F3" s="49"/>
      <c r="G3" s="49"/>
      <c r="H3" s="49"/>
      <c r="I3" s="51"/>
      <c r="J3" s="51"/>
      <c r="K3" s="51"/>
      <c r="L3" s="52"/>
    </row>
    <row r="4" spans="1:12" x14ac:dyDescent="0.25">
      <c r="A4" s="49"/>
      <c r="B4" s="49"/>
      <c r="C4" s="49"/>
      <c r="D4" s="49" t="s">
        <v>2</v>
      </c>
      <c r="E4" s="49"/>
      <c r="F4" s="49"/>
      <c r="G4" s="49"/>
      <c r="H4" s="49"/>
      <c r="I4" s="51"/>
      <c r="J4" s="51"/>
      <c r="K4" s="51"/>
      <c r="L4" s="52"/>
    </row>
    <row r="5" spans="1:12" x14ac:dyDescent="0.25">
      <c r="A5" s="49"/>
      <c r="B5" s="49"/>
      <c r="C5" s="49"/>
      <c r="D5" s="49"/>
      <c r="E5" s="49" t="s">
        <v>3</v>
      </c>
      <c r="F5" s="49"/>
      <c r="G5" s="49"/>
      <c r="H5" s="49"/>
      <c r="I5" s="51">
        <v>0</v>
      </c>
      <c r="J5" s="51"/>
      <c r="K5" s="51"/>
      <c r="L5" s="52"/>
    </row>
    <row r="6" spans="1:12" x14ac:dyDescent="0.25">
      <c r="A6" s="49"/>
      <c r="B6" s="49"/>
      <c r="C6" s="49"/>
      <c r="D6" s="49"/>
      <c r="E6" s="49" t="s">
        <v>408</v>
      </c>
      <c r="F6" s="49"/>
      <c r="G6" s="49"/>
      <c r="H6" s="49"/>
      <c r="I6" s="51"/>
      <c r="J6" s="51"/>
      <c r="K6" s="51"/>
      <c r="L6" s="52"/>
    </row>
    <row r="7" spans="1:12" ht="15.75" thickBot="1" x14ac:dyDescent="0.3">
      <c r="A7" s="49"/>
      <c r="B7" s="49"/>
      <c r="C7" s="49"/>
      <c r="D7" s="49"/>
      <c r="E7" s="49"/>
      <c r="F7" s="49" t="s">
        <v>409</v>
      </c>
      <c r="G7" s="49"/>
      <c r="H7" s="49"/>
      <c r="I7" s="53">
        <v>0</v>
      </c>
      <c r="J7" s="53">
        <v>217636</v>
      </c>
      <c r="K7" s="53">
        <f>ROUND((I7-J7),5)</f>
        <v>-217636</v>
      </c>
      <c r="L7" s="54">
        <f>ROUND(IF(J7=0, IF(I7=0, 0, 1), I7/J7),5)</f>
        <v>0</v>
      </c>
    </row>
    <row r="8" spans="1:12" x14ac:dyDescent="0.25">
      <c r="A8" s="49"/>
      <c r="B8" s="49"/>
      <c r="C8" s="49"/>
      <c r="D8" s="49"/>
      <c r="E8" s="49" t="s">
        <v>410</v>
      </c>
      <c r="F8" s="49"/>
      <c r="G8" s="49"/>
      <c r="H8" s="49"/>
      <c r="I8" s="51">
        <f>ROUND(SUM(I6:I7),5)</f>
        <v>0</v>
      </c>
      <c r="J8" s="51">
        <f>ROUND(SUM(J6:J7),5)</f>
        <v>217636</v>
      </c>
      <c r="K8" s="51">
        <f>ROUND((I8-J8),5)</f>
        <v>-217636</v>
      </c>
      <c r="L8" s="52">
        <f>ROUND(IF(J8=0, IF(I8=0, 0, 1), I8/J8),5)</f>
        <v>0</v>
      </c>
    </row>
    <row r="9" spans="1:12" x14ac:dyDescent="0.25">
      <c r="A9" s="49"/>
      <c r="B9" s="49"/>
      <c r="C9" s="49"/>
      <c r="D9" s="49"/>
      <c r="E9" s="49" t="s">
        <v>4</v>
      </c>
      <c r="F9" s="49"/>
      <c r="G9" s="49"/>
      <c r="H9" s="49"/>
      <c r="I9" s="51"/>
      <c r="J9" s="51"/>
      <c r="K9" s="51"/>
      <c r="L9" s="52"/>
    </row>
    <row r="10" spans="1:12" x14ac:dyDescent="0.25">
      <c r="A10" s="49"/>
      <c r="B10" s="49"/>
      <c r="C10" s="49"/>
      <c r="D10" s="49"/>
      <c r="E10" s="49"/>
      <c r="F10" s="49" t="s">
        <v>5</v>
      </c>
      <c r="G10" s="49"/>
      <c r="H10" s="49"/>
      <c r="I10" s="51"/>
      <c r="J10" s="51"/>
      <c r="K10" s="51"/>
      <c r="L10" s="52"/>
    </row>
    <row r="11" spans="1:12" x14ac:dyDescent="0.25">
      <c r="A11" s="49"/>
      <c r="B11" s="49"/>
      <c r="C11" s="49"/>
      <c r="D11" s="49"/>
      <c r="E11" s="49"/>
      <c r="F11" s="49"/>
      <c r="G11" s="49" t="s">
        <v>6</v>
      </c>
      <c r="H11" s="49"/>
      <c r="I11" s="51">
        <v>703251.61</v>
      </c>
      <c r="J11" s="51"/>
      <c r="K11" s="51"/>
      <c r="L11" s="52"/>
    </row>
    <row r="12" spans="1:12" x14ac:dyDescent="0.25">
      <c r="A12" s="49"/>
      <c r="B12" s="49"/>
      <c r="C12" s="49"/>
      <c r="D12" s="49"/>
      <c r="E12" s="49"/>
      <c r="F12" s="49"/>
      <c r="G12" s="49" t="s">
        <v>7</v>
      </c>
      <c r="H12" s="49"/>
      <c r="I12" s="51">
        <v>516637.82</v>
      </c>
      <c r="J12" s="51"/>
      <c r="K12" s="51"/>
      <c r="L12" s="52"/>
    </row>
    <row r="13" spans="1:12" x14ac:dyDescent="0.25">
      <c r="A13" s="49"/>
      <c r="B13" s="49"/>
      <c r="C13" s="49"/>
      <c r="D13" s="49"/>
      <c r="E13" s="49"/>
      <c r="F13" s="49"/>
      <c r="G13" s="49" t="s">
        <v>376</v>
      </c>
      <c r="H13" s="49"/>
      <c r="I13" s="51">
        <v>0</v>
      </c>
      <c r="J13" s="51"/>
      <c r="K13" s="51"/>
      <c r="L13" s="52"/>
    </row>
    <row r="14" spans="1:12" x14ac:dyDescent="0.25">
      <c r="A14" s="49"/>
      <c r="B14" s="49"/>
      <c r="C14" s="49"/>
      <c r="D14" s="49"/>
      <c r="E14" s="49"/>
      <c r="F14" s="49"/>
      <c r="G14" s="49" t="s">
        <v>8</v>
      </c>
      <c r="H14" s="49"/>
      <c r="I14" s="51">
        <v>479077.9</v>
      </c>
      <c r="J14" s="51"/>
      <c r="K14" s="51"/>
      <c r="L14" s="52"/>
    </row>
    <row r="15" spans="1:12" ht="15.75" thickBot="1" x14ac:dyDescent="0.3">
      <c r="A15" s="49"/>
      <c r="B15" s="49"/>
      <c r="C15" s="49"/>
      <c r="D15" s="49"/>
      <c r="E15" s="49"/>
      <c r="F15" s="49"/>
      <c r="G15" s="49" t="s">
        <v>9</v>
      </c>
      <c r="H15" s="49"/>
      <c r="I15" s="53">
        <v>0</v>
      </c>
      <c r="J15" s="53">
        <v>1722449</v>
      </c>
      <c r="K15" s="53">
        <f>ROUND((I15-J15),5)</f>
        <v>-1722449</v>
      </c>
      <c r="L15" s="54">
        <f>ROUND(IF(J15=0, IF(I15=0, 0, 1), I15/J15),5)</f>
        <v>0</v>
      </c>
    </row>
    <row r="16" spans="1:12" x14ac:dyDescent="0.25">
      <c r="A16" s="49"/>
      <c r="B16" s="49"/>
      <c r="C16" s="49"/>
      <c r="D16" s="49"/>
      <c r="E16" s="49"/>
      <c r="F16" s="49" t="s">
        <v>10</v>
      </c>
      <c r="G16" s="49"/>
      <c r="H16" s="49"/>
      <c r="I16" s="51">
        <f>ROUND(SUM(I10:I15),5)</f>
        <v>1698967.33</v>
      </c>
      <c r="J16" s="51">
        <f>ROUND(SUM(J10:J15),5)</f>
        <v>1722449</v>
      </c>
      <c r="K16" s="51">
        <f>ROUND((I16-J16),5)</f>
        <v>-23481.67</v>
      </c>
      <c r="L16" s="52">
        <f>ROUND(IF(J16=0, IF(I16=0, 0, 1), I16/J16),5)</f>
        <v>0.98636999999999997</v>
      </c>
    </row>
    <row r="17" spans="1:12" ht="15.75" thickBot="1" x14ac:dyDescent="0.3">
      <c r="A17" s="49"/>
      <c r="B17" s="49"/>
      <c r="C17" s="49"/>
      <c r="D17" s="49"/>
      <c r="E17" s="49"/>
      <c r="F17" s="49" t="s">
        <v>11</v>
      </c>
      <c r="G17" s="49"/>
      <c r="H17" s="49"/>
      <c r="I17" s="53">
        <v>17588.060000000001</v>
      </c>
      <c r="J17" s="53"/>
      <c r="K17" s="53"/>
      <c r="L17" s="54"/>
    </row>
    <row r="18" spans="1:12" x14ac:dyDescent="0.25">
      <c r="A18" s="49"/>
      <c r="B18" s="49"/>
      <c r="C18" s="49"/>
      <c r="D18" s="49"/>
      <c r="E18" s="49" t="s">
        <v>12</v>
      </c>
      <c r="F18" s="49"/>
      <c r="G18" s="49"/>
      <c r="H18" s="49"/>
      <c r="I18" s="51">
        <f>ROUND(I9+SUM(I16:I17),5)</f>
        <v>1716555.39</v>
      </c>
      <c r="J18" s="51">
        <f>ROUND(J9+SUM(J16:J17),5)</f>
        <v>1722449</v>
      </c>
      <c r="K18" s="51">
        <f>ROUND((I18-J18),5)</f>
        <v>-5893.61</v>
      </c>
      <c r="L18" s="52">
        <f>ROUND(IF(J18=0, IF(I18=0, 0, 1), I18/J18),5)</f>
        <v>0.99658000000000002</v>
      </c>
    </row>
    <row r="19" spans="1:12" x14ac:dyDescent="0.25">
      <c r="A19" s="49"/>
      <c r="B19" s="49"/>
      <c r="C19" s="49"/>
      <c r="D19" s="49"/>
      <c r="E19" s="49" t="s">
        <v>13</v>
      </c>
      <c r="F19" s="49"/>
      <c r="G19" s="49"/>
      <c r="H19" s="49"/>
      <c r="I19" s="51"/>
      <c r="J19" s="51"/>
      <c r="K19" s="51"/>
      <c r="L19" s="52"/>
    </row>
    <row r="20" spans="1:12" x14ac:dyDescent="0.25">
      <c r="A20" s="49"/>
      <c r="B20" s="49"/>
      <c r="C20" s="49"/>
      <c r="D20" s="49"/>
      <c r="E20" s="49"/>
      <c r="F20" s="49" t="s">
        <v>14</v>
      </c>
      <c r="G20" s="49"/>
      <c r="H20" s="49"/>
      <c r="I20" s="51">
        <v>3828.74</v>
      </c>
      <c r="J20" s="51">
        <v>3000</v>
      </c>
      <c r="K20" s="51">
        <f t="shared" ref="K20:K26" si="0">ROUND((I20-J20),5)</f>
        <v>828.74</v>
      </c>
      <c r="L20" s="52">
        <f t="shared" ref="L20:L26" si="1">ROUND(IF(J20=0, IF(I20=0, 0, 1), I20/J20),5)</f>
        <v>1.2762500000000001</v>
      </c>
    </row>
    <row r="21" spans="1:12" x14ac:dyDescent="0.25">
      <c r="A21" s="49"/>
      <c r="B21" s="49"/>
      <c r="C21" s="49"/>
      <c r="D21" s="49"/>
      <c r="E21" s="49"/>
      <c r="F21" s="49" t="s">
        <v>15</v>
      </c>
      <c r="G21" s="49"/>
      <c r="H21" s="49"/>
      <c r="I21" s="51">
        <v>68.010000000000005</v>
      </c>
      <c r="J21" s="51">
        <v>76</v>
      </c>
      <c r="K21" s="51">
        <f t="shared" si="0"/>
        <v>-7.99</v>
      </c>
      <c r="L21" s="52">
        <f t="shared" si="1"/>
        <v>0.89487000000000005</v>
      </c>
    </row>
    <row r="22" spans="1:12" x14ac:dyDescent="0.25">
      <c r="A22" s="49"/>
      <c r="B22" s="49"/>
      <c r="C22" s="49"/>
      <c r="D22" s="49"/>
      <c r="E22" s="49"/>
      <c r="F22" s="49" t="s">
        <v>16</v>
      </c>
      <c r="G22" s="49"/>
      <c r="H22" s="49"/>
      <c r="I22" s="51">
        <v>28116</v>
      </c>
      <c r="J22" s="51">
        <v>33059</v>
      </c>
      <c r="K22" s="51">
        <f t="shared" si="0"/>
        <v>-4943</v>
      </c>
      <c r="L22" s="52">
        <f t="shared" si="1"/>
        <v>0.85048000000000001</v>
      </c>
    </row>
    <row r="23" spans="1:12" x14ac:dyDescent="0.25">
      <c r="A23" s="49"/>
      <c r="B23" s="49"/>
      <c r="C23" s="49"/>
      <c r="D23" s="49"/>
      <c r="E23" s="49"/>
      <c r="F23" s="49" t="s">
        <v>17</v>
      </c>
      <c r="G23" s="49"/>
      <c r="H23" s="49"/>
      <c r="I23" s="51">
        <v>5154.93</v>
      </c>
      <c r="J23" s="51">
        <v>34399</v>
      </c>
      <c r="K23" s="51">
        <f t="shared" si="0"/>
        <v>-29244.07</v>
      </c>
      <c r="L23" s="52">
        <f t="shared" si="1"/>
        <v>0.14985999999999999</v>
      </c>
    </row>
    <row r="24" spans="1:12" x14ac:dyDescent="0.25">
      <c r="A24" s="49"/>
      <c r="B24" s="49"/>
      <c r="C24" s="49"/>
      <c r="D24" s="49"/>
      <c r="E24" s="49"/>
      <c r="F24" s="49" t="s">
        <v>18</v>
      </c>
      <c r="G24" s="49"/>
      <c r="H24" s="49"/>
      <c r="I24" s="51">
        <v>11115.39</v>
      </c>
      <c r="J24" s="51">
        <v>10697.46</v>
      </c>
      <c r="K24" s="51">
        <f t="shared" si="0"/>
        <v>417.93</v>
      </c>
      <c r="L24" s="52">
        <f t="shared" si="1"/>
        <v>1.0390699999999999</v>
      </c>
    </row>
    <row r="25" spans="1:12" x14ac:dyDescent="0.25">
      <c r="A25" s="49"/>
      <c r="B25" s="49"/>
      <c r="C25" s="49"/>
      <c r="D25" s="49"/>
      <c r="E25" s="49"/>
      <c r="F25" s="49" t="s">
        <v>19</v>
      </c>
      <c r="G25" s="49"/>
      <c r="H25" s="49"/>
      <c r="I25" s="51">
        <v>2433.25</v>
      </c>
      <c r="J25" s="51">
        <v>2433.25</v>
      </c>
      <c r="K25" s="51">
        <f t="shared" si="0"/>
        <v>0</v>
      </c>
      <c r="L25" s="52">
        <f t="shared" si="1"/>
        <v>1</v>
      </c>
    </row>
    <row r="26" spans="1:12" x14ac:dyDescent="0.25">
      <c r="A26" s="49"/>
      <c r="B26" s="49"/>
      <c r="C26" s="49"/>
      <c r="D26" s="49"/>
      <c r="E26" s="49"/>
      <c r="F26" s="49" t="s">
        <v>20</v>
      </c>
      <c r="G26" s="49"/>
      <c r="H26" s="49"/>
      <c r="I26" s="51">
        <v>115741.86</v>
      </c>
      <c r="J26" s="51">
        <v>154445.06</v>
      </c>
      <c r="K26" s="51">
        <f t="shared" si="0"/>
        <v>-38703.199999999997</v>
      </c>
      <c r="L26" s="52">
        <f t="shared" si="1"/>
        <v>0.74939999999999996</v>
      </c>
    </row>
    <row r="27" spans="1:12" x14ac:dyDescent="0.25">
      <c r="A27" s="49"/>
      <c r="B27" s="49"/>
      <c r="C27" s="49"/>
      <c r="D27" s="49"/>
      <c r="E27" s="49"/>
      <c r="F27" s="49" t="s">
        <v>377</v>
      </c>
      <c r="G27" s="49"/>
      <c r="H27" s="49"/>
      <c r="I27" s="51">
        <v>30873.119999999999</v>
      </c>
      <c r="J27" s="51"/>
      <c r="K27" s="51"/>
      <c r="L27" s="52"/>
    </row>
    <row r="28" spans="1:12" x14ac:dyDescent="0.25">
      <c r="A28" s="49"/>
      <c r="B28" s="49"/>
      <c r="C28" s="49"/>
      <c r="D28" s="49"/>
      <c r="E28" s="49"/>
      <c r="F28" s="49" t="s">
        <v>21</v>
      </c>
      <c r="G28" s="49"/>
      <c r="H28" s="49"/>
      <c r="I28" s="51">
        <v>8263.32</v>
      </c>
      <c r="J28" s="51">
        <v>8434.48</v>
      </c>
      <c r="K28" s="51">
        <f>ROUND((I28-J28),5)</f>
        <v>-171.16</v>
      </c>
      <c r="L28" s="52">
        <f>ROUND(IF(J28=0, IF(I28=0, 0, 1), I28/J28),5)</f>
        <v>0.97970999999999997</v>
      </c>
    </row>
    <row r="29" spans="1:12" x14ac:dyDescent="0.25">
      <c r="A29" s="49"/>
      <c r="B29" s="49"/>
      <c r="C29" s="49"/>
      <c r="D29" s="49"/>
      <c r="E29" s="49"/>
      <c r="F29" s="49" t="s">
        <v>22</v>
      </c>
      <c r="G29" s="49"/>
      <c r="H29" s="49"/>
      <c r="I29" s="51">
        <v>11740.09</v>
      </c>
      <c r="J29" s="51">
        <v>11740.09</v>
      </c>
      <c r="K29" s="51">
        <f>ROUND((I29-J29),5)</f>
        <v>0</v>
      </c>
      <c r="L29" s="52">
        <f>ROUND(IF(J29=0, IF(I29=0, 0, 1), I29/J29),5)</f>
        <v>1</v>
      </c>
    </row>
    <row r="30" spans="1:12" x14ac:dyDescent="0.25">
      <c r="A30" s="49"/>
      <c r="B30" s="49"/>
      <c r="C30" s="49"/>
      <c r="D30" s="49"/>
      <c r="E30" s="49"/>
      <c r="F30" s="49" t="s">
        <v>24</v>
      </c>
      <c r="G30" s="49"/>
      <c r="H30" s="49"/>
      <c r="I30" s="51">
        <v>2587.6799999999998</v>
      </c>
      <c r="J30" s="51">
        <v>2524.0500000000002</v>
      </c>
      <c r="K30" s="51">
        <f>ROUND((I30-J30),5)</f>
        <v>63.63</v>
      </c>
      <c r="L30" s="52">
        <f>ROUND(IF(J30=0, IF(I30=0, 0, 1), I30/J30),5)</f>
        <v>1.02521</v>
      </c>
    </row>
    <row r="31" spans="1:12" ht="15.75" thickBot="1" x14ac:dyDescent="0.3">
      <c r="A31" s="49"/>
      <c r="B31" s="49"/>
      <c r="C31" s="49"/>
      <c r="D31" s="49"/>
      <c r="E31" s="49"/>
      <c r="F31" s="49" t="s">
        <v>25</v>
      </c>
      <c r="G31" s="49"/>
      <c r="H31" s="49"/>
      <c r="I31" s="53">
        <v>5029.82</v>
      </c>
      <c r="J31" s="53">
        <v>4146.6400000000003</v>
      </c>
      <c r="K31" s="53">
        <f>ROUND((I31-J31),5)</f>
        <v>883.18</v>
      </c>
      <c r="L31" s="54">
        <f>ROUND(IF(J31=0, IF(I31=0, 0, 1), I31/J31),5)</f>
        <v>1.21299</v>
      </c>
    </row>
    <row r="32" spans="1:12" x14ac:dyDescent="0.25">
      <c r="A32" s="49"/>
      <c r="B32" s="49"/>
      <c r="C32" s="49"/>
      <c r="D32" s="49"/>
      <c r="E32" s="49" t="s">
        <v>26</v>
      </c>
      <c r="F32" s="49"/>
      <c r="G32" s="49"/>
      <c r="H32" s="49"/>
      <c r="I32" s="51">
        <f>ROUND(SUM(I19:I31),5)</f>
        <v>224952.21</v>
      </c>
      <c r="J32" s="51">
        <f>ROUND(SUM(J19:J31),5)</f>
        <v>264955.03000000003</v>
      </c>
      <c r="K32" s="51">
        <f>ROUND((I32-J32),5)</f>
        <v>-40002.82</v>
      </c>
      <c r="L32" s="52">
        <f>ROUND(IF(J32=0, IF(I32=0, 0, 1), I32/J32),5)</f>
        <v>0.84902</v>
      </c>
    </row>
    <row r="33" spans="1:12" x14ac:dyDescent="0.25">
      <c r="A33" s="49"/>
      <c r="B33" s="49"/>
      <c r="C33" s="49"/>
      <c r="D33" s="49"/>
      <c r="E33" s="49" t="s">
        <v>27</v>
      </c>
      <c r="F33" s="49"/>
      <c r="G33" s="49"/>
      <c r="H33" s="49"/>
      <c r="I33" s="51"/>
      <c r="J33" s="51"/>
      <c r="K33" s="51"/>
      <c r="L33" s="52"/>
    </row>
    <row r="34" spans="1:12" x14ac:dyDescent="0.25">
      <c r="A34" s="49"/>
      <c r="B34" s="49"/>
      <c r="C34" s="49"/>
      <c r="D34" s="49"/>
      <c r="E34" s="49"/>
      <c r="F34" s="49" t="s">
        <v>28</v>
      </c>
      <c r="G34" s="49"/>
      <c r="H34" s="49"/>
      <c r="I34" s="51">
        <v>4795.9799999999996</v>
      </c>
      <c r="J34" s="51">
        <v>4541.6000000000004</v>
      </c>
      <c r="K34" s="51">
        <f>ROUND((I34-J34),5)</f>
        <v>254.38</v>
      </c>
      <c r="L34" s="52">
        <f>ROUND(IF(J34=0, IF(I34=0, 0, 1), I34/J34),5)</f>
        <v>1.0560099999999999</v>
      </c>
    </row>
    <row r="35" spans="1:12" x14ac:dyDescent="0.25">
      <c r="A35" s="49"/>
      <c r="B35" s="49"/>
      <c r="C35" s="49"/>
      <c r="D35" s="49"/>
      <c r="E35" s="49"/>
      <c r="F35" s="49" t="s">
        <v>29</v>
      </c>
      <c r="G35" s="49"/>
      <c r="H35" s="49"/>
      <c r="I35" s="51">
        <v>1010</v>
      </c>
      <c r="J35" s="51">
        <v>1750</v>
      </c>
      <c r="K35" s="51">
        <f>ROUND((I35-J35),5)</f>
        <v>-740</v>
      </c>
      <c r="L35" s="52">
        <f>ROUND(IF(J35=0, IF(I35=0, 0, 1), I35/J35),5)</f>
        <v>0.57713999999999999</v>
      </c>
    </row>
    <row r="36" spans="1:12" x14ac:dyDescent="0.25">
      <c r="A36" s="49"/>
      <c r="B36" s="49"/>
      <c r="C36" s="49"/>
      <c r="D36" s="49"/>
      <c r="E36" s="49"/>
      <c r="F36" s="49" t="s">
        <v>30</v>
      </c>
      <c r="G36" s="49"/>
      <c r="H36" s="49"/>
      <c r="I36" s="51">
        <v>600</v>
      </c>
      <c r="J36" s="51">
        <v>300</v>
      </c>
      <c r="K36" s="51">
        <f>ROUND((I36-J36),5)</f>
        <v>300</v>
      </c>
      <c r="L36" s="52">
        <f>ROUND(IF(J36=0, IF(I36=0, 0, 1), I36/J36),5)</f>
        <v>2</v>
      </c>
    </row>
    <row r="37" spans="1:12" x14ac:dyDescent="0.25">
      <c r="A37" s="49"/>
      <c r="B37" s="49"/>
      <c r="C37" s="49"/>
      <c r="D37" s="49"/>
      <c r="E37" s="49"/>
      <c r="F37" s="49" t="s">
        <v>411</v>
      </c>
      <c r="G37" s="49"/>
      <c r="H37" s="49"/>
      <c r="I37" s="51">
        <v>115</v>
      </c>
      <c r="J37" s="51"/>
      <c r="K37" s="51"/>
      <c r="L37" s="52"/>
    </row>
    <row r="38" spans="1:12" x14ac:dyDescent="0.25">
      <c r="A38" s="49"/>
      <c r="B38" s="49"/>
      <c r="C38" s="49"/>
      <c r="D38" s="49"/>
      <c r="E38" s="49"/>
      <c r="F38" s="49" t="s">
        <v>31</v>
      </c>
      <c r="G38" s="49"/>
      <c r="H38" s="49"/>
      <c r="I38" s="51">
        <v>3912.4</v>
      </c>
      <c r="J38" s="51">
        <v>3500</v>
      </c>
      <c r="K38" s="51">
        <f>ROUND((I38-J38),5)</f>
        <v>412.4</v>
      </c>
      <c r="L38" s="52">
        <f>ROUND(IF(J38=0, IF(I38=0, 0, 1), I38/J38),5)</f>
        <v>1.1178300000000001</v>
      </c>
    </row>
    <row r="39" spans="1:12" x14ac:dyDescent="0.25">
      <c r="A39" s="49"/>
      <c r="B39" s="49"/>
      <c r="C39" s="49"/>
      <c r="D39" s="49"/>
      <c r="E39" s="49"/>
      <c r="F39" s="49" t="s">
        <v>32</v>
      </c>
      <c r="G39" s="49"/>
      <c r="H39" s="49"/>
      <c r="I39" s="51">
        <v>692.95</v>
      </c>
      <c r="J39" s="51">
        <v>850</v>
      </c>
      <c r="K39" s="51">
        <f>ROUND((I39-J39),5)</f>
        <v>-157.05000000000001</v>
      </c>
      <c r="L39" s="52">
        <f>ROUND(IF(J39=0, IF(I39=0, 0, 1), I39/J39),5)</f>
        <v>0.81523999999999996</v>
      </c>
    </row>
    <row r="40" spans="1:12" x14ac:dyDescent="0.25">
      <c r="A40" s="49"/>
      <c r="B40" s="49"/>
      <c r="C40" s="49"/>
      <c r="D40" s="49"/>
      <c r="E40" s="49"/>
      <c r="F40" s="49" t="s">
        <v>33</v>
      </c>
      <c r="G40" s="49"/>
      <c r="H40" s="49"/>
      <c r="I40" s="51">
        <v>300</v>
      </c>
      <c r="J40" s="51">
        <v>200</v>
      </c>
      <c r="K40" s="51">
        <f>ROUND((I40-J40),5)</f>
        <v>100</v>
      </c>
      <c r="L40" s="52">
        <f>ROUND(IF(J40=0, IF(I40=0, 0, 1), I40/J40),5)</f>
        <v>1.5</v>
      </c>
    </row>
    <row r="41" spans="1:12" ht="15.75" thickBot="1" x14ac:dyDescent="0.3">
      <c r="A41" s="49"/>
      <c r="B41" s="49"/>
      <c r="C41" s="49"/>
      <c r="D41" s="49"/>
      <c r="E41" s="49"/>
      <c r="F41" s="49" t="s">
        <v>34</v>
      </c>
      <c r="G41" s="49"/>
      <c r="H41" s="49"/>
      <c r="I41" s="53">
        <v>350</v>
      </c>
      <c r="J41" s="53">
        <v>450</v>
      </c>
      <c r="K41" s="53">
        <f>ROUND((I41-J41),5)</f>
        <v>-100</v>
      </c>
      <c r="L41" s="54">
        <f>ROUND(IF(J41=0, IF(I41=0, 0, 1), I41/J41),5)</f>
        <v>0.77778000000000003</v>
      </c>
    </row>
    <row r="42" spans="1:12" x14ac:dyDescent="0.25">
      <c r="A42" s="49"/>
      <c r="B42" s="49"/>
      <c r="C42" s="49"/>
      <c r="D42" s="49"/>
      <c r="E42" s="49" t="s">
        <v>36</v>
      </c>
      <c r="F42" s="49"/>
      <c r="G42" s="49"/>
      <c r="H42" s="49"/>
      <c r="I42" s="51">
        <f>ROUND(SUM(I33:I41),5)</f>
        <v>11776.33</v>
      </c>
      <c r="J42" s="51">
        <f>ROUND(SUM(J33:J41),5)</f>
        <v>11591.6</v>
      </c>
      <c r="K42" s="51">
        <f>ROUND((I42-J42),5)</f>
        <v>184.73</v>
      </c>
      <c r="L42" s="52">
        <f>ROUND(IF(J42=0, IF(I42=0, 0, 1), I42/J42),5)</f>
        <v>1.0159400000000001</v>
      </c>
    </row>
    <row r="43" spans="1:12" x14ac:dyDescent="0.25">
      <c r="A43" s="49"/>
      <c r="B43" s="49"/>
      <c r="C43" s="49"/>
      <c r="D43" s="49"/>
      <c r="E43" s="49" t="s">
        <v>37</v>
      </c>
      <c r="F43" s="49"/>
      <c r="G43" s="49"/>
      <c r="H43" s="49"/>
      <c r="I43" s="51"/>
      <c r="J43" s="51"/>
      <c r="K43" s="51"/>
      <c r="L43" s="52"/>
    </row>
    <row r="44" spans="1:12" x14ac:dyDescent="0.25">
      <c r="A44" s="49"/>
      <c r="B44" s="49"/>
      <c r="C44" s="49"/>
      <c r="D44" s="49"/>
      <c r="E44" s="49"/>
      <c r="F44" s="49" t="s">
        <v>38</v>
      </c>
      <c r="G44" s="49"/>
      <c r="H44" s="49"/>
      <c r="I44" s="51">
        <v>2155</v>
      </c>
      <c r="J44" s="51">
        <v>1500</v>
      </c>
      <c r="K44" s="51">
        <f>ROUND((I44-J44),5)</f>
        <v>655</v>
      </c>
      <c r="L44" s="52">
        <f>ROUND(IF(J44=0, IF(I44=0, 0, 1), I44/J44),5)</f>
        <v>1.4366699999999999</v>
      </c>
    </row>
    <row r="45" spans="1:12" ht="15.75" thickBot="1" x14ac:dyDescent="0.3">
      <c r="A45" s="49"/>
      <c r="B45" s="49"/>
      <c r="C45" s="49"/>
      <c r="D45" s="49"/>
      <c r="E45" s="49"/>
      <c r="F45" s="49" t="s">
        <v>39</v>
      </c>
      <c r="G45" s="49"/>
      <c r="H45" s="49"/>
      <c r="I45" s="53">
        <v>4834.07</v>
      </c>
      <c r="J45" s="53">
        <v>8000</v>
      </c>
      <c r="K45" s="53">
        <f>ROUND((I45-J45),5)</f>
        <v>-3165.93</v>
      </c>
      <c r="L45" s="54">
        <f>ROUND(IF(J45=0, IF(I45=0, 0, 1), I45/J45),5)</f>
        <v>0.60426000000000002</v>
      </c>
    </row>
    <row r="46" spans="1:12" x14ac:dyDescent="0.25">
      <c r="A46" s="49"/>
      <c r="B46" s="49"/>
      <c r="C46" s="49"/>
      <c r="D46" s="49"/>
      <c r="E46" s="49" t="s">
        <v>41</v>
      </c>
      <c r="F46" s="49"/>
      <c r="G46" s="49"/>
      <c r="H46" s="49"/>
      <c r="I46" s="51">
        <f>ROUND(SUM(I43:I45),5)</f>
        <v>6989.07</v>
      </c>
      <c r="J46" s="51">
        <f>ROUND(SUM(J43:J45),5)</f>
        <v>9500</v>
      </c>
      <c r="K46" s="51">
        <f>ROUND((I46-J46),5)</f>
        <v>-2510.9299999999998</v>
      </c>
      <c r="L46" s="52">
        <f>ROUND(IF(J46=0, IF(I46=0, 0, 1), I46/J46),5)</f>
        <v>0.73568999999999996</v>
      </c>
    </row>
    <row r="47" spans="1:12" x14ac:dyDescent="0.25">
      <c r="A47" s="49"/>
      <c r="B47" s="49"/>
      <c r="C47" s="49"/>
      <c r="D47" s="49"/>
      <c r="E47" s="49" t="s">
        <v>42</v>
      </c>
      <c r="F47" s="49"/>
      <c r="G47" s="49"/>
      <c r="H47" s="49"/>
      <c r="I47" s="51"/>
      <c r="J47" s="51"/>
      <c r="K47" s="51"/>
      <c r="L47" s="52"/>
    </row>
    <row r="48" spans="1:12" x14ac:dyDescent="0.25">
      <c r="A48" s="49"/>
      <c r="B48" s="49"/>
      <c r="C48" s="49"/>
      <c r="D48" s="49"/>
      <c r="E48" s="49"/>
      <c r="F48" s="49" t="s">
        <v>43</v>
      </c>
      <c r="G48" s="49"/>
      <c r="H48" s="49"/>
      <c r="I48" s="51">
        <v>3</v>
      </c>
      <c r="J48" s="51">
        <v>25</v>
      </c>
      <c r="K48" s="51">
        <f t="shared" ref="K48:K53" si="2">ROUND((I48-J48),5)</f>
        <v>-22</v>
      </c>
      <c r="L48" s="52">
        <f t="shared" ref="L48:L53" si="3">ROUND(IF(J48=0, IF(I48=0, 0, 1), I48/J48),5)</f>
        <v>0.12</v>
      </c>
    </row>
    <row r="49" spans="1:12" x14ac:dyDescent="0.25">
      <c r="A49" s="49"/>
      <c r="B49" s="49"/>
      <c r="C49" s="49"/>
      <c r="D49" s="49"/>
      <c r="E49" s="49"/>
      <c r="F49" s="49" t="s">
        <v>44</v>
      </c>
      <c r="G49" s="49"/>
      <c r="H49" s="49"/>
      <c r="I49" s="51">
        <v>195</v>
      </c>
      <c r="J49" s="51">
        <v>300</v>
      </c>
      <c r="K49" s="51">
        <f t="shared" si="2"/>
        <v>-105</v>
      </c>
      <c r="L49" s="52">
        <f t="shared" si="3"/>
        <v>0.65</v>
      </c>
    </row>
    <row r="50" spans="1:12" x14ac:dyDescent="0.25">
      <c r="A50" s="49"/>
      <c r="B50" s="49"/>
      <c r="C50" s="49"/>
      <c r="D50" s="49"/>
      <c r="E50" s="49"/>
      <c r="F50" s="49" t="s">
        <v>45</v>
      </c>
      <c r="G50" s="49"/>
      <c r="H50" s="49"/>
      <c r="I50" s="51">
        <v>623.94000000000005</v>
      </c>
      <c r="J50" s="51">
        <v>8000</v>
      </c>
      <c r="K50" s="51">
        <f t="shared" si="2"/>
        <v>-7376.06</v>
      </c>
      <c r="L50" s="52">
        <f t="shared" si="3"/>
        <v>7.7990000000000004E-2</v>
      </c>
    </row>
    <row r="51" spans="1:12" x14ac:dyDescent="0.25">
      <c r="A51" s="49"/>
      <c r="B51" s="49"/>
      <c r="C51" s="49"/>
      <c r="D51" s="49"/>
      <c r="E51" s="49"/>
      <c r="F51" s="49" t="s">
        <v>46</v>
      </c>
      <c r="G51" s="49"/>
      <c r="H51" s="49"/>
      <c r="I51" s="51">
        <v>0</v>
      </c>
      <c r="J51" s="51">
        <v>500</v>
      </c>
      <c r="K51" s="51">
        <f t="shared" si="2"/>
        <v>-500</v>
      </c>
      <c r="L51" s="52">
        <f t="shared" si="3"/>
        <v>0</v>
      </c>
    </row>
    <row r="52" spans="1:12" ht="15.75" thickBot="1" x14ac:dyDescent="0.3">
      <c r="A52" s="49"/>
      <c r="B52" s="49"/>
      <c r="C52" s="49"/>
      <c r="D52" s="49"/>
      <c r="E52" s="49"/>
      <c r="F52" s="49" t="s">
        <v>47</v>
      </c>
      <c r="G52" s="49"/>
      <c r="H52" s="49"/>
      <c r="I52" s="53">
        <v>2106.34</v>
      </c>
      <c r="J52" s="53">
        <v>200</v>
      </c>
      <c r="K52" s="53">
        <f t="shared" si="2"/>
        <v>1906.34</v>
      </c>
      <c r="L52" s="54">
        <f t="shared" si="3"/>
        <v>10.531700000000001</v>
      </c>
    </row>
    <row r="53" spans="1:12" x14ac:dyDescent="0.25">
      <c r="A53" s="49"/>
      <c r="B53" s="49"/>
      <c r="C53" s="49"/>
      <c r="D53" s="49"/>
      <c r="E53" s="49" t="s">
        <v>48</v>
      </c>
      <c r="F53" s="49"/>
      <c r="G53" s="49"/>
      <c r="H53" s="49"/>
      <c r="I53" s="51">
        <f>ROUND(SUM(I47:I52),5)</f>
        <v>2928.28</v>
      </c>
      <c r="J53" s="51">
        <f>ROUND(SUM(J47:J52),5)</f>
        <v>9025</v>
      </c>
      <c r="K53" s="51">
        <f t="shared" si="2"/>
        <v>-6096.72</v>
      </c>
      <c r="L53" s="52">
        <f t="shared" si="3"/>
        <v>0.32446000000000003</v>
      </c>
    </row>
    <row r="54" spans="1:12" x14ac:dyDescent="0.25">
      <c r="A54" s="49"/>
      <c r="B54" s="49"/>
      <c r="C54" s="49"/>
      <c r="D54" s="49"/>
      <c r="E54" s="49" t="s">
        <v>49</v>
      </c>
      <c r="F54" s="49"/>
      <c r="G54" s="49"/>
      <c r="H54" s="49"/>
      <c r="I54" s="51"/>
      <c r="J54" s="51"/>
      <c r="K54" s="51"/>
      <c r="L54" s="52"/>
    </row>
    <row r="55" spans="1:12" ht="15.75" thickBot="1" x14ac:dyDescent="0.3">
      <c r="A55" s="49"/>
      <c r="B55" s="49"/>
      <c r="C55" s="49"/>
      <c r="D55" s="49"/>
      <c r="E55" s="49"/>
      <c r="F55" s="49" t="s">
        <v>50</v>
      </c>
      <c r="G55" s="49"/>
      <c r="H55" s="49"/>
      <c r="I55" s="53">
        <v>0</v>
      </c>
      <c r="J55" s="53">
        <v>4000</v>
      </c>
      <c r="K55" s="53">
        <f>ROUND((I55-J55),5)</f>
        <v>-4000</v>
      </c>
      <c r="L55" s="54">
        <f>ROUND(IF(J55=0, IF(I55=0, 0, 1), I55/J55),5)</f>
        <v>0</v>
      </c>
    </row>
    <row r="56" spans="1:12" x14ac:dyDescent="0.25">
      <c r="A56" s="49"/>
      <c r="B56" s="49"/>
      <c r="C56" s="49"/>
      <c r="D56" s="49"/>
      <c r="E56" s="49" t="s">
        <v>51</v>
      </c>
      <c r="F56" s="49"/>
      <c r="G56" s="49"/>
      <c r="H56" s="49"/>
      <c r="I56" s="51">
        <f>ROUND(SUM(I54:I55),5)</f>
        <v>0</v>
      </c>
      <c r="J56" s="51">
        <f>ROUND(SUM(J54:J55),5)</f>
        <v>4000</v>
      </c>
      <c r="K56" s="51">
        <f>ROUND((I56-J56),5)</f>
        <v>-4000</v>
      </c>
      <c r="L56" s="52">
        <f>ROUND(IF(J56=0, IF(I56=0, 0, 1), I56/J56),5)</f>
        <v>0</v>
      </c>
    </row>
    <row r="57" spans="1:12" x14ac:dyDescent="0.25">
      <c r="A57" s="49"/>
      <c r="B57" s="49"/>
      <c r="C57" s="49"/>
      <c r="D57" s="49"/>
      <c r="E57" s="49" t="s">
        <v>52</v>
      </c>
      <c r="F57" s="49"/>
      <c r="G57" s="49"/>
      <c r="H57" s="49"/>
      <c r="I57" s="51"/>
      <c r="J57" s="51"/>
      <c r="K57" s="51"/>
      <c r="L57" s="52"/>
    </row>
    <row r="58" spans="1:12" x14ac:dyDescent="0.25">
      <c r="A58" s="49"/>
      <c r="B58" s="49"/>
      <c r="C58" s="49"/>
      <c r="D58" s="49"/>
      <c r="E58" s="49"/>
      <c r="F58" s="49" t="s">
        <v>53</v>
      </c>
      <c r="G58" s="49"/>
      <c r="H58" s="49"/>
      <c r="I58" s="51"/>
      <c r="J58" s="51"/>
      <c r="K58" s="51"/>
      <c r="L58" s="52"/>
    </row>
    <row r="59" spans="1:12" x14ac:dyDescent="0.25">
      <c r="A59" s="49"/>
      <c r="B59" s="49"/>
      <c r="C59" s="49"/>
      <c r="D59" s="49"/>
      <c r="E59" s="49"/>
      <c r="F59" s="49"/>
      <c r="G59" s="49" t="s">
        <v>54</v>
      </c>
      <c r="H59" s="49"/>
      <c r="I59" s="51">
        <v>12359.2</v>
      </c>
      <c r="J59" s="51">
        <v>3000</v>
      </c>
      <c r="K59" s="51">
        <f>ROUND((I59-J59),5)</f>
        <v>9359.2000000000007</v>
      </c>
      <c r="L59" s="52">
        <f>ROUND(IF(J59=0, IF(I59=0, 0, 1), I59/J59),5)</f>
        <v>4.1197299999999997</v>
      </c>
    </row>
    <row r="60" spans="1:12" x14ac:dyDescent="0.25">
      <c r="A60" s="49"/>
      <c r="B60" s="49"/>
      <c r="C60" s="49"/>
      <c r="D60" s="49"/>
      <c r="E60" s="49"/>
      <c r="F60" s="49"/>
      <c r="G60" s="49" t="s">
        <v>55</v>
      </c>
      <c r="H60" s="49"/>
      <c r="I60" s="51">
        <v>0</v>
      </c>
      <c r="J60" s="51">
        <v>400</v>
      </c>
      <c r="K60" s="51">
        <f>ROUND((I60-J60),5)</f>
        <v>-400</v>
      </c>
      <c r="L60" s="52">
        <f>ROUND(IF(J60=0, IF(I60=0, 0, 1), I60/J60),5)</f>
        <v>0</v>
      </c>
    </row>
    <row r="61" spans="1:12" x14ac:dyDescent="0.25">
      <c r="A61" s="49"/>
      <c r="B61" s="49"/>
      <c r="C61" s="49"/>
      <c r="D61" s="49"/>
      <c r="E61" s="49"/>
      <c r="F61" s="49"/>
      <c r="G61" s="49" t="s">
        <v>56</v>
      </c>
      <c r="H61" s="49"/>
      <c r="I61" s="51">
        <v>2370.77</v>
      </c>
      <c r="J61" s="51">
        <v>200</v>
      </c>
      <c r="K61" s="51">
        <f>ROUND((I61-J61),5)</f>
        <v>2170.77</v>
      </c>
      <c r="L61" s="52">
        <f>ROUND(IF(J61=0, IF(I61=0, 0, 1), I61/J61),5)</f>
        <v>11.85385</v>
      </c>
    </row>
    <row r="62" spans="1:12" ht="15.75" thickBot="1" x14ac:dyDescent="0.3">
      <c r="A62" s="49"/>
      <c r="B62" s="49"/>
      <c r="C62" s="49"/>
      <c r="D62" s="49"/>
      <c r="E62" s="49"/>
      <c r="F62" s="49"/>
      <c r="G62" s="49" t="s">
        <v>57</v>
      </c>
      <c r="H62" s="49"/>
      <c r="I62" s="53">
        <v>0.22</v>
      </c>
      <c r="J62" s="53"/>
      <c r="K62" s="53"/>
      <c r="L62" s="54"/>
    </row>
    <row r="63" spans="1:12" x14ac:dyDescent="0.25">
      <c r="A63" s="49"/>
      <c r="B63" s="49"/>
      <c r="C63" s="49"/>
      <c r="D63" s="49"/>
      <c r="E63" s="49"/>
      <c r="F63" s="49" t="s">
        <v>58</v>
      </c>
      <c r="G63" s="49"/>
      <c r="H63" s="49"/>
      <c r="I63" s="51">
        <f>ROUND(SUM(I58:I62),5)</f>
        <v>14730.19</v>
      </c>
      <c r="J63" s="51">
        <f>ROUND(SUM(J58:J62),5)</f>
        <v>3600</v>
      </c>
      <c r="K63" s="51">
        <f>ROUND((I63-J63),5)</f>
        <v>11130.19</v>
      </c>
      <c r="L63" s="52">
        <f>ROUND(IF(J63=0, IF(I63=0, 0, 1), I63/J63),5)</f>
        <v>4.0917199999999996</v>
      </c>
    </row>
    <row r="64" spans="1:12" x14ac:dyDescent="0.25">
      <c r="A64" s="49"/>
      <c r="B64" s="49"/>
      <c r="C64" s="49"/>
      <c r="D64" s="49"/>
      <c r="E64" s="49"/>
      <c r="F64" s="49" t="s">
        <v>59</v>
      </c>
      <c r="G64" s="49"/>
      <c r="H64" s="49"/>
      <c r="I64" s="51">
        <v>3050</v>
      </c>
      <c r="J64" s="51">
        <v>5000</v>
      </c>
      <c r="K64" s="51">
        <f>ROUND((I64-J64),5)</f>
        <v>-1950</v>
      </c>
      <c r="L64" s="52">
        <f>ROUND(IF(J64=0, IF(I64=0, 0, 1), I64/J64),5)</f>
        <v>0.61</v>
      </c>
    </row>
    <row r="65" spans="1:12" x14ac:dyDescent="0.25">
      <c r="A65" s="49"/>
      <c r="B65" s="49"/>
      <c r="C65" s="49"/>
      <c r="D65" s="49"/>
      <c r="E65" s="49"/>
      <c r="F65" s="49" t="s">
        <v>61</v>
      </c>
      <c r="G65" s="49"/>
      <c r="H65" s="49"/>
      <c r="I65" s="51">
        <v>0</v>
      </c>
      <c r="J65" s="51">
        <v>7000</v>
      </c>
      <c r="K65" s="51">
        <f>ROUND((I65-J65),5)</f>
        <v>-7000</v>
      </c>
      <c r="L65" s="52">
        <f>ROUND(IF(J65=0, IF(I65=0, 0, 1), I65/J65),5)</f>
        <v>0</v>
      </c>
    </row>
    <row r="66" spans="1:12" x14ac:dyDescent="0.25">
      <c r="A66" s="49"/>
      <c r="B66" s="49"/>
      <c r="C66" s="49"/>
      <c r="D66" s="49"/>
      <c r="E66" s="49"/>
      <c r="F66" s="49" t="s">
        <v>62</v>
      </c>
      <c r="G66" s="49"/>
      <c r="H66" s="49"/>
      <c r="I66" s="51">
        <v>4550</v>
      </c>
      <c r="J66" s="51">
        <v>4700</v>
      </c>
      <c r="K66" s="51">
        <f>ROUND((I66-J66),5)</f>
        <v>-150</v>
      </c>
      <c r="L66" s="52">
        <f>ROUND(IF(J66=0, IF(I66=0, 0, 1), I66/J66),5)</f>
        <v>0.96809000000000001</v>
      </c>
    </row>
    <row r="67" spans="1:12" x14ac:dyDescent="0.25">
      <c r="A67" s="49"/>
      <c r="B67" s="49"/>
      <c r="C67" s="49"/>
      <c r="D67" s="49"/>
      <c r="E67" s="49"/>
      <c r="F67" s="49" t="s">
        <v>63</v>
      </c>
      <c r="G67" s="49"/>
      <c r="H67" s="49"/>
      <c r="I67" s="51">
        <v>0</v>
      </c>
      <c r="J67" s="51"/>
      <c r="K67" s="51"/>
      <c r="L67" s="52"/>
    </row>
    <row r="68" spans="1:12" x14ac:dyDescent="0.25">
      <c r="A68" s="49"/>
      <c r="B68" s="49"/>
      <c r="C68" s="49"/>
      <c r="D68" s="49"/>
      <c r="E68" s="49"/>
      <c r="F68" s="49" t="s">
        <v>64</v>
      </c>
      <c r="G68" s="49"/>
      <c r="H68" s="49"/>
      <c r="I68" s="51">
        <v>37841.94</v>
      </c>
      <c r="J68" s="51"/>
      <c r="K68" s="51"/>
      <c r="L68" s="52"/>
    </row>
    <row r="69" spans="1:12" x14ac:dyDescent="0.25">
      <c r="A69" s="49"/>
      <c r="B69" s="49"/>
      <c r="C69" s="49"/>
      <c r="D69" s="49"/>
      <c r="E69" s="49"/>
      <c r="F69" s="49" t="s">
        <v>65</v>
      </c>
      <c r="G69" s="49"/>
      <c r="H69" s="49"/>
      <c r="I69" s="51"/>
      <c r="J69" s="51"/>
      <c r="K69" s="51"/>
      <c r="L69" s="52"/>
    </row>
    <row r="70" spans="1:12" x14ac:dyDescent="0.25">
      <c r="A70" s="49"/>
      <c r="B70" s="49"/>
      <c r="C70" s="49"/>
      <c r="D70" s="49"/>
      <c r="E70" s="49"/>
      <c r="F70" s="49"/>
      <c r="G70" s="49" t="s">
        <v>66</v>
      </c>
      <c r="H70" s="49"/>
      <c r="I70" s="51">
        <v>6500</v>
      </c>
      <c r="J70" s="51">
        <v>3000</v>
      </c>
      <c r="K70" s="51">
        <f>ROUND((I70-J70),5)</f>
        <v>3500</v>
      </c>
      <c r="L70" s="52">
        <f>ROUND(IF(J70=0, IF(I70=0, 0, 1), I70/J70),5)</f>
        <v>2.1666699999999999</v>
      </c>
    </row>
    <row r="71" spans="1:12" x14ac:dyDescent="0.25">
      <c r="A71" s="49"/>
      <c r="B71" s="49"/>
      <c r="C71" s="49"/>
      <c r="D71" s="49"/>
      <c r="E71" s="49"/>
      <c r="F71" s="49"/>
      <c r="G71" s="49" t="s">
        <v>67</v>
      </c>
      <c r="H71" s="49"/>
      <c r="I71" s="51">
        <v>250</v>
      </c>
      <c r="J71" s="51"/>
      <c r="K71" s="51"/>
      <c r="L71" s="52"/>
    </row>
    <row r="72" spans="1:12" x14ac:dyDescent="0.25">
      <c r="A72" s="49"/>
      <c r="B72" s="49"/>
      <c r="C72" s="49"/>
      <c r="D72" s="49"/>
      <c r="E72" s="49"/>
      <c r="F72" s="49"/>
      <c r="G72" s="49" t="s">
        <v>69</v>
      </c>
      <c r="H72" s="49"/>
      <c r="I72" s="51">
        <v>300</v>
      </c>
      <c r="J72" s="51">
        <v>100</v>
      </c>
      <c r="K72" s="51">
        <f>ROUND((I72-J72),5)</f>
        <v>200</v>
      </c>
      <c r="L72" s="52">
        <f>ROUND(IF(J72=0, IF(I72=0, 0, 1), I72/J72),5)</f>
        <v>3</v>
      </c>
    </row>
    <row r="73" spans="1:12" ht="15.75" thickBot="1" x14ac:dyDescent="0.3">
      <c r="A73" s="49"/>
      <c r="B73" s="49"/>
      <c r="C73" s="49"/>
      <c r="D73" s="49"/>
      <c r="E73" s="49"/>
      <c r="F73" s="49"/>
      <c r="G73" s="49" t="s">
        <v>378</v>
      </c>
      <c r="H73" s="49"/>
      <c r="I73" s="53">
        <v>0</v>
      </c>
      <c r="J73" s="53">
        <v>1120</v>
      </c>
      <c r="K73" s="53">
        <f>ROUND((I73-J73),5)</f>
        <v>-1120</v>
      </c>
      <c r="L73" s="54">
        <f>ROUND(IF(J73=0, IF(I73=0, 0, 1), I73/J73),5)</f>
        <v>0</v>
      </c>
    </row>
    <row r="74" spans="1:12" x14ac:dyDescent="0.25">
      <c r="A74" s="49"/>
      <c r="B74" s="49"/>
      <c r="C74" s="49"/>
      <c r="D74" s="49"/>
      <c r="E74" s="49"/>
      <c r="F74" s="49" t="s">
        <v>71</v>
      </c>
      <c r="G74" s="49"/>
      <c r="H74" s="49"/>
      <c r="I74" s="51">
        <f>ROUND(SUM(I69:I73),5)</f>
        <v>7050</v>
      </c>
      <c r="J74" s="51">
        <f>ROUND(SUM(J69:J73),5)</f>
        <v>4220</v>
      </c>
      <c r="K74" s="51">
        <f>ROUND((I74-J74),5)</f>
        <v>2830</v>
      </c>
      <c r="L74" s="52">
        <f>ROUND(IF(J74=0, IF(I74=0, 0, 1), I74/J74),5)</f>
        <v>1.67062</v>
      </c>
    </row>
    <row r="75" spans="1:12" x14ac:dyDescent="0.25">
      <c r="A75" s="49"/>
      <c r="B75" s="49"/>
      <c r="C75" s="49"/>
      <c r="D75" s="49"/>
      <c r="E75" s="49"/>
      <c r="F75" s="49" t="s">
        <v>72</v>
      </c>
      <c r="G75" s="49"/>
      <c r="H75" s="49"/>
      <c r="I75" s="51"/>
      <c r="J75" s="51"/>
      <c r="K75" s="51"/>
      <c r="L75" s="52"/>
    </row>
    <row r="76" spans="1:12" x14ac:dyDescent="0.25">
      <c r="A76" s="49"/>
      <c r="B76" s="49"/>
      <c r="C76" s="49"/>
      <c r="D76" s="49"/>
      <c r="E76" s="49"/>
      <c r="F76" s="49"/>
      <c r="G76" s="49" t="s">
        <v>379</v>
      </c>
      <c r="H76" s="49"/>
      <c r="I76" s="51">
        <v>0</v>
      </c>
      <c r="J76" s="51">
        <v>1000</v>
      </c>
      <c r="K76" s="51">
        <f>ROUND((I76-J76),5)</f>
        <v>-1000</v>
      </c>
      <c r="L76" s="52">
        <f>ROUND(IF(J76=0, IF(I76=0, 0, 1), I76/J76),5)</f>
        <v>0</v>
      </c>
    </row>
    <row r="77" spans="1:12" ht="15.75" thickBot="1" x14ac:dyDescent="0.3">
      <c r="A77" s="49"/>
      <c r="B77" s="49"/>
      <c r="C77" s="49"/>
      <c r="D77" s="49"/>
      <c r="E77" s="49"/>
      <c r="F77" s="49"/>
      <c r="G77" s="49" t="s">
        <v>73</v>
      </c>
      <c r="H77" s="49"/>
      <c r="I77" s="55">
        <v>2265</v>
      </c>
      <c r="J77" s="55">
        <v>3000</v>
      </c>
      <c r="K77" s="55">
        <f>ROUND((I77-J77),5)</f>
        <v>-735</v>
      </c>
      <c r="L77" s="56">
        <f>ROUND(IF(J77=0, IF(I77=0, 0, 1), I77/J77),5)</f>
        <v>0.755</v>
      </c>
    </row>
    <row r="78" spans="1:12" ht="15.75" thickBot="1" x14ac:dyDescent="0.3">
      <c r="A78" s="49"/>
      <c r="B78" s="49"/>
      <c r="C78" s="49"/>
      <c r="D78" s="49"/>
      <c r="E78" s="49"/>
      <c r="F78" s="49" t="s">
        <v>74</v>
      </c>
      <c r="G78" s="49"/>
      <c r="H78" s="49"/>
      <c r="I78" s="57">
        <f>ROUND(SUM(I75:I77),5)</f>
        <v>2265</v>
      </c>
      <c r="J78" s="57">
        <f>ROUND(SUM(J75:J77),5)</f>
        <v>4000</v>
      </c>
      <c r="K78" s="57">
        <f>ROUND((I78-J78),5)</f>
        <v>-1735</v>
      </c>
      <c r="L78" s="58">
        <f>ROUND(IF(J78=0, IF(I78=0, 0, 1), I78/J78),5)</f>
        <v>0.56625000000000003</v>
      </c>
    </row>
    <row r="79" spans="1:12" x14ac:dyDescent="0.25">
      <c r="A79" s="49"/>
      <c r="B79" s="49"/>
      <c r="C79" s="49"/>
      <c r="D79" s="49"/>
      <c r="E79" s="49" t="s">
        <v>76</v>
      </c>
      <c r="F79" s="49"/>
      <c r="G79" s="49"/>
      <c r="H79" s="49"/>
      <c r="I79" s="51">
        <f>ROUND(I57+SUM(I63:I68)+I74+I78,5)</f>
        <v>69487.13</v>
      </c>
      <c r="J79" s="51">
        <f>ROUND(J57+SUM(J63:J68)+J74+J78,5)</f>
        <v>28520</v>
      </c>
      <c r="K79" s="51">
        <f>ROUND((I79-J79),5)</f>
        <v>40967.129999999997</v>
      </c>
      <c r="L79" s="52">
        <f>ROUND(IF(J79=0, IF(I79=0, 0, 1), I79/J79),5)</f>
        <v>2.4364400000000002</v>
      </c>
    </row>
    <row r="80" spans="1:12" x14ac:dyDescent="0.25">
      <c r="A80" s="49"/>
      <c r="B80" s="49"/>
      <c r="C80" s="49"/>
      <c r="D80" s="49"/>
      <c r="E80" s="49" t="s">
        <v>77</v>
      </c>
      <c r="F80" s="49"/>
      <c r="G80" s="49"/>
      <c r="H80" s="49"/>
      <c r="I80" s="51"/>
      <c r="J80" s="51"/>
      <c r="K80" s="51"/>
      <c r="L80" s="52"/>
    </row>
    <row r="81" spans="1:12" x14ac:dyDescent="0.25">
      <c r="A81" s="49"/>
      <c r="B81" s="49"/>
      <c r="C81" s="49"/>
      <c r="D81" s="49"/>
      <c r="E81" s="49"/>
      <c r="F81" s="49" t="s">
        <v>78</v>
      </c>
      <c r="G81" s="49"/>
      <c r="H81" s="49"/>
      <c r="I81" s="51">
        <v>0</v>
      </c>
      <c r="J81" s="51">
        <v>24098.81</v>
      </c>
      <c r="K81" s="51">
        <f t="shared" ref="K81:K88" si="4">ROUND((I81-J81),5)</f>
        <v>-24098.81</v>
      </c>
      <c r="L81" s="52">
        <f t="shared" ref="L81:L88" si="5">ROUND(IF(J81=0, IF(I81=0, 0, 1), I81/J81),5)</f>
        <v>0</v>
      </c>
    </row>
    <row r="82" spans="1:12" x14ac:dyDescent="0.25">
      <c r="A82" s="49"/>
      <c r="B82" s="49"/>
      <c r="C82" s="49"/>
      <c r="D82" s="49"/>
      <c r="E82" s="49"/>
      <c r="F82" s="49" t="s">
        <v>380</v>
      </c>
      <c r="G82" s="49"/>
      <c r="H82" s="49"/>
      <c r="I82" s="51">
        <v>4717.1099999999997</v>
      </c>
      <c r="J82" s="51">
        <v>22081.11</v>
      </c>
      <c r="K82" s="51">
        <f t="shared" si="4"/>
        <v>-17364</v>
      </c>
      <c r="L82" s="52">
        <f t="shared" si="5"/>
        <v>0.21362999999999999</v>
      </c>
    </row>
    <row r="83" spans="1:12" x14ac:dyDescent="0.25">
      <c r="A83" s="49"/>
      <c r="B83" s="49"/>
      <c r="C83" s="49"/>
      <c r="D83" s="49"/>
      <c r="E83" s="49"/>
      <c r="F83" s="49" t="s">
        <v>79</v>
      </c>
      <c r="G83" s="49"/>
      <c r="H83" s="49"/>
      <c r="I83" s="51">
        <v>14513.6</v>
      </c>
      <c r="J83" s="51">
        <v>41954.47</v>
      </c>
      <c r="K83" s="51">
        <f t="shared" si="4"/>
        <v>-27440.87</v>
      </c>
      <c r="L83" s="52">
        <f t="shared" si="5"/>
        <v>0.34594000000000003</v>
      </c>
    </row>
    <row r="84" spans="1:12" x14ac:dyDescent="0.25">
      <c r="A84" s="49"/>
      <c r="B84" s="49"/>
      <c r="C84" s="49"/>
      <c r="D84" s="49"/>
      <c r="E84" s="49"/>
      <c r="F84" s="49" t="s">
        <v>80</v>
      </c>
      <c r="G84" s="49"/>
      <c r="H84" s="49"/>
      <c r="I84" s="51">
        <v>0</v>
      </c>
      <c r="J84" s="51">
        <v>75188.22</v>
      </c>
      <c r="K84" s="51">
        <f t="shared" si="4"/>
        <v>-75188.22</v>
      </c>
      <c r="L84" s="52">
        <f t="shared" si="5"/>
        <v>0</v>
      </c>
    </row>
    <row r="85" spans="1:12" ht="15.75" thickBot="1" x14ac:dyDescent="0.3">
      <c r="A85" s="49"/>
      <c r="B85" s="49"/>
      <c r="C85" s="49"/>
      <c r="D85" s="49"/>
      <c r="E85" s="49"/>
      <c r="F85" s="49" t="s">
        <v>81</v>
      </c>
      <c r="G85" s="49"/>
      <c r="H85" s="49"/>
      <c r="I85" s="55">
        <v>0</v>
      </c>
      <c r="J85" s="55">
        <v>2550.25</v>
      </c>
      <c r="K85" s="55">
        <f t="shared" si="4"/>
        <v>-2550.25</v>
      </c>
      <c r="L85" s="56">
        <f t="shared" si="5"/>
        <v>0</v>
      </c>
    </row>
    <row r="86" spans="1:12" ht="15.75" thickBot="1" x14ac:dyDescent="0.3">
      <c r="A86" s="49"/>
      <c r="B86" s="49"/>
      <c r="C86" s="49"/>
      <c r="D86" s="49"/>
      <c r="E86" s="49" t="s">
        <v>82</v>
      </c>
      <c r="F86" s="49"/>
      <c r="G86" s="49"/>
      <c r="H86" s="49"/>
      <c r="I86" s="59">
        <f>ROUND(SUM(I80:I85),5)</f>
        <v>19230.71</v>
      </c>
      <c r="J86" s="59">
        <f>ROUND(SUM(J80:J85),5)</f>
        <v>165872.85999999999</v>
      </c>
      <c r="K86" s="59">
        <f t="shared" si="4"/>
        <v>-146642.15</v>
      </c>
      <c r="L86" s="60">
        <f t="shared" si="5"/>
        <v>0.11594</v>
      </c>
    </row>
    <row r="87" spans="1:12" ht="15.75" thickBot="1" x14ac:dyDescent="0.3">
      <c r="A87" s="49"/>
      <c r="B87" s="49"/>
      <c r="C87" s="49"/>
      <c r="D87" s="49" t="s">
        <v>86</v>
      </c>
      <c r="E87" s="49"/>
      <c r="F87" s="49"/>
      <c r="G87" s="49"/>
      <c r="H87" s="49"/>
      <c r="I87" s="57">
        <f>ROUND(SUM(I4:I5)+I8+I18+I32+I42+I46+I53+I56+I79+I86,5)</f>
        <v>2051919.12</v>
      </c>
      <c r="J87" s="57">
        <f>ROUND(SUM(J4:J5)+J8+J18+J32+J42+J46+J53+J56+J79+J86,5)</f>
        <v>2433549.4900000002</v>
      </c>
      <c r="K87" s="57">
        <f t="shared" si="4"/>
        <v>-381630.37</v>
      </c>
      <c r="L87" s="58">
        <f t="shared" si="5"/>
        <v>0.84318000000000004</v>
      </c>
    </row>
    <row r="88" spans="1:12" x14ac:dyDescent="0.25">
      <c r="A88" s="49"/>
      <c r="B88" s="49"/>
      <c r="C88" s="49" t="s">
        <v>87</v>
      </c>
      <c r="D88" s="49"/>
      <c r="E88" s="49"/>
      <c r="F88" s="49"/>
      <c r="G88" s="49"/>
      <c r="H88" s="49"/>
      <c r="I88" s="51">
        <f>I87</f>
        <v>2051919.12</v>
      </c>
      <c r="J88" s="51">
        <f>J87</f>
        <v>2433549.4900000002</v>
      </c>
      <c r="K88" s="51">
        <f t="shared" si="4"/>
        <v>-381630.37</v>
      </c>
      <c r="L88" s="52">
        <f t="shared" si="5"/>
        <v>0.84318000000000004</v>
      </c>
    </row>
    <row r="89" spans="1:12" x14ac:dyDescent="0.25">
      <c r="A89" s="49"/>
      <c r="B89" s="49"/>
      <c r="C89" s="49"/>
      <c r="D89" s="49" t="s">
        <v>88</v>
      </c>
      <c r="E89" s="49"/>
      <c r="F89" s="49"/>
      <c r="G89" s="49"/>
      <c r="H89" s="49"/>
      <c r="I89" s="51"/>
      <c r="J89" s="51"/>
      <c r="K89" s="51"/>
      <c r="L89" s="52"/>
    </row>
    <row r="90" spans="1:12" x14ac:dyDescent="0.25">
      <c r="A90" s="49"/>
      <c r="B90" s="49"/>
      <c r="C90" s="49"/>
      <c r="D90" s="49"/>
      <c r="E90" s="49" t="s">
        <v>89</v>
      </c>
      <c r="F90" s="49"/>
      <c r="G90" s="49"/>
      <c r="H90" s="49"/>
      <c r="I90" s="51"/>
      <c r="J90" s="51"/>
      <c r="K90" s="51"/>
      <c r="L90" s="52"/>
    </row>
    <row r="91" spans="1:12" ht="15.75" thickBot="1" x14ac:dyDescent="0.3">
      <c r="A91" s="49"/>
      <c r="B91" s="49"/>
      <c r="C91" s="49"/>
      <c r="D91" s="49"/>
      <c r="E91" s="49"/>
      <c r="F91" s="49" t="s">
        <v>90</v>
      </c>
      <c r="G91" s="49"/>
      <c r="H91" s="49"/>
      <c r="I91" s="53">
        <v>0</v>
      </c>
      <c r="J91" s="51"/>
      <c r="K91" s="51"/>
      <c r="L91" s="52"/>
    </row>
    <row r="92" spans="1:12" x14ac:dyDescent="0.25">
      <c r="A92" s="49"/>
      <c r="B92" s="49"/>
      <c r="C92" s="49"/>
      <c r="D92" s="49"/>
      <c r="E92" s="49" t="s">
        <v>91</v>
      </c>
      <c r="F92" s="49"/>
      <c r="G92" s="49"/>
      <c r="H92" s="49"/>
      <c r="I92" s="51">
        <f>ROUND(SUM(I90:I91),5)</f>
        <v>0</v>
      </c>
      <c r="J92" s="51"/>
      <c r="K92" s="51"/>
      <c r="L92" s="52"/>
    </row>
    <row r="93" spans="1:12" x14ac:dyDescent="0.25">
      <c r="A93" s="49"/>
      <c r="B93" s="49"/>
      <c r="C93" s="49"/>
      <c r="D93" s="49"/>
      <c r="E93" s="49" t="s">
        <v>92</v>
      </c>
      <c r="F93" s="49"/>
      <c r="G93" s="49"/>
      <c r="H93" s="49"/>
      <c r="I93" s="51"/>
      <c r="J93" s="51"/>
      <c r="K93" s="51"/>
      <c r="L93" s="52"/>
    </row>
    <row r="94" spans="1:12" x14ac:dyDescent="0.25">
      <c r="A94" s="49"/>
      <c r="B94" s="49"/>
      <c r="C94" s="49"/>
      <c r="D94" s="49"/>
      <c r="E94" s="49"/>
      <c r="F94" s="49" t="s">
        <v>93</v>
      </c>
      <c r="G94" s="49"/>
      <c r="H94" s="49"/>
      <c r="I94" s="51">
        <v>2972.5</v>
      </c>
      <c r="J94" s="51">
        <v>2810.49</v>
      </c>
      <c r="K94" s="51">
        <f>ROUND((I94-J94),5)</f>
        <v>162.01</v>
      </c>
      <c r="L94" s="52">
        <f>ROUND(IF(J94=0, IF(I94=0, 0, 1), I94/J94),5)</f>
        <v>1.0576399999999999</v>
      </c>
    </row>
    <row r="95" spans="1:12" x14ac:dyDescent="0.25">
      <c r="A95" s="49"/>
      <c r="B95" s="49"/>
      <c r="C95" s="49"/>
      <c r="D95" s="49"/>
      <c r="E95" s="49"/>
      <c r="F95" s="49" t="s">
        <v>94</v>
      </c>
      <c r="G95" s="49"/>
      <c r="H95" s="49"/>
      <c r="I95" s="51">
        <v>666</v>
      </c>
      <c r="J95" s="51">
        <v>2500</v>
      </c>
      <c r="K95" s="51">
        <f>ROUND((I95-J95),5)</f>
        <v>-1834</v>
      </c>
      <c r="L95" s="52">
        <f>ROUND(IF(J95=0, IF(I95=0, 0, 1), I95/J95),5)</f>
        <v>0.26640000000000003</v>
      </c>
    </row>
    <row r="96" spans="1:12" x14ac:dyDescent="0.25">
      <c r="A96" s="49"/>
      <c r="B96" s="49"/>
      <c r="C96" s="49"/>
      <c r="D96" s="49"/>
      <c r="E96" s="49"/>
      <c r="F96" s="49" t="s">
        <v>95</v>
      </c>
      <c r="G96" s="49"/>
      <c r="H96" s="49"/>
      <c r="I96" s="51">
        <v>667.08</v>
      </c>
      <c r="J96" s="51">
        <v>800</v>
      </c>
      <c r="K96" s="51">
        <f>ROUND((I96-J96),5)</f>
        <v>-132.91999999999999</v>
      </c>
      <c r="L96" s="52">
        <f>ROUND(IF(J96=0, IF(I96=0, 0, 1), I96/J96),5)</f>
        <v>0.83384999999999998</v>
      </c>
    </row>
    <row r="97" spans="1:12" x14ac:dyDescent="0.25">
      <c r="A97" s="49"/>
      <c r="B97" s="49"/>
      <c r="C97" s="49"/>
      <c r="D97" s="49"/>
      <c r="E97" s="49"/>
      <c r="F97" s="49" t="s">
        <v>96</v>
      </c>
      <c r="G97" s="49"/>
      <c r="H97" s="49"/>
      <c r="I97" s="51">
        <v>1674.52</v>
      </c>
      <c r="J97" s="51">
        <v>3200</v>
      </c>
      <c r="K97" s="51">
        <f>ROUND((I97-J97),5)</f>
        <v>-1525.48</v>
      </c>
      <c r="L97" s="52">
        <f>ROUND(IF(J97=0, IF(I97=0, 0, 1), I97/J97),5)</f>
        <v>0.52329000000000003</v>
      </c>
    </row>
    <row r="98" spans="1:12" x14ac:dyDescent="0.25">
      <c r="A98" s="49"/>
      <c r="B98" s="49"/>
      <c r="C98" s="49"/>
      <c r="D98" s="49"/>
      <c r="E98" s="49"/>
      <c r="F98" s="49" t="s">
        <v>97</v>
      </c>
      <c r="G98" s="49"/>
      <c r="H98" s="49"/>
      <c r="I98" s="51">
        <v>1337.62</v>
      </c>
      <c r="J98" s="51">
        <v>2000</v>
      </c>
      <c r="K98" s="51">
        <f>ROUND((I98-J98),5)</f>
        <v>-662.38</v>
      </c>
      <c r="L98" s="52">
        <f>ROUND(IF(J98=0, IF(I98=0, 0, 1), I98/J98),5)</f>
        <v>0.66881000000000002</v>
      </c>
    </row>
    <row r="99" spans="1:12" x14ac:dyDescent="0.25">
      <c r="A99" s="49"/>
      <c r="B99" s="49"/>
      <c r="C99" s="49"/>
      <c r="D99" s="49"/>
      <c r="E99" s="49"/>
      <c r="F99" s="49" t="s">
        <v>98</v>
      </c>
      <c r="G99" s="49"/>
      <c r="H99" s="49"/>
      <c r="I99" s="51"/>
      <c r="J99" s="51"/>
      <c r="K99" s="51"/>
      <c r="L99" s="52"/>
    </row>
    <row r="100" spans="1:12" x14ac:dyDescent="0.25">
      <c r="A100" s="49"/>
      <c r="B100" s="49"/>
      <c r="C100" s="49"/>
      <c r="D100" s="49"/>
      <c r="E100" s="49"/>
      <c r="F100" s="49"/>
      <c r="G100" s="49" t="s">
        <v>99</v>
      </c>
      <c r="H100" s="49"/>
      <c r="I100" s="51">
        <v>1562.5</v>
      </c>
      <c r="J100" s="51">
        <v>1500</v>
      </c>
      <c r="K100" s="51">
        <f t="shared" ref="K100:K111" si="6">ROUND((I100-J100),5)</f>
        <v>62.5</v>
      </c>
      <c r="L100" s="52">
        <f t="shared" ref="L100:L111" si="7">ROUND(IF(J100=0, IF(I100=0, 0, 1), I100/J100),5)</f>
        <v>1.0416700000000001</v>
      </c>
    </row>
    <row r="101" spans="1:12" ht="15.75" thickBot="1" x14ac:dyDescent="0.3">
      <c r="A101" s="49"/>
      <c r="B101" s="49"/>
      <c r="C101" s="49"/>
      <c r="D101" s="49"/>
      <c r="E101" s="49"/>
      <c r="F101" s="49"/>
      <c r="G101" s="49" t="s">
        <v>100</v>
      </c>
      <c r="H101" s="49"/>
      <c r="I101" s="53">
        <v>0</v>
      </c>
      <c r="J101" s="53">
        <v>500</v>
      </c>
      <c r="K101" s="53">
        <f t="shared" si="6"/>
        <v>-500</v>
      </c>
      <c r="L101" s="54">
        <f t="shared" si="7"/>
        <v>0</v>
      </c>
    </row>
    <row r="102" spans="1:12" x14ac:dyDescent="0.25">
      <c r="A102" s="49"/>
      <c r="B102" s="49"/>
      <c r="C102" s="49"/>
      <c r="D102" s="49"/>
      <c r="E102" s="49"/>
      <c r="F102" s="49" t="s">
        <v>101</v>
      </c>
      <c r="G102" s="49"/>
      <c r="H102" s="49"/>
      <c r="I102" s="51">
        <f>ROUND(SUM(I99:I101),5)</f>
        <v>1562.5</v>
      </c>
      <c r="J102" s="51">
        <f>ROUND(SUM(J99:J101),5)</f>
        <v>2000</v>
      </c>
      <c r="K102" s="51">
        <f t="shared" si="6"/>
        <v>-437.5</v>
      </c>
      <c r="L102" s="52">
        <f t="shared" si="7"/>
        <v>0.78125</v>
      </c>
    </row>
    <row r="103" spans="1:12" x14ac:dyDescent="0.25">
      <c r="A103" s="49"/>
      <c r="B103" s="49"/>
      <c r="C103" s="49"/>
      <c r="D103" s="49"/>
      <c r="E103" s="49"/>
      <c r="F103" s="49" t="s">
        <v>102</v>
      </c>
      <c r="G103" s="49"/>
      <c r="H103" s="49"/>
      <c r="I103" s="51">
        <v>2168.61</v>
      </c>
      <c r="J103" s="51">
        <v>3000</v>
      </c>
      <c r="K103" s="51">
        <f t="shared" si="6"/>
        <v>-831.39</v>
      </c>
      <c r="L103" s="52">
        <f t="shared" si="7"/>
        <v>0.72287000000000001</v>
      </c>
    </row>
    <row r="104" spans="1:12" x14ac:dyDescent="0.25">
      <c r="A104" s="49"/>
      <c r="B104" s="49"/>
      <c r="C104" s="49"/>
      <c r="D104" s="49"/>
      <c r="E104" s="49"/>
      <c r="F104" s="49" t="s">
        <v>103</v>
      </c>
      <c r="G104" s="49"/>
      <c r="H104" s="49"/>
      <c r="I104" s="51">
        <v>6164.34</v>
      </c>
      <c r="J104" s="51">
        <v>5000</v>
      </c>
      <c r="K104" s="51">
        <f t="shared" si="6"/>
        <v>1164.3399999999999</v>
      </c>
      <c r="L104" s="52">
        <f t="shared" si="7"/>
        <v>1.2328699999999999</v>
      </c>
    </row>
    <row r="105" spans="1:12" x14ac:dyDescent="0.25">
      <c r="A105" s="49"/>
      <c r="B105" s="49"/>
      <c r="C105" s="49"/>
      <c r="D105" s="49"/>
      <c r="E105" s="49"/>
      <c r="F105" s="49" t="s">
        <v>104</v>
      </c>
      <c r="G105" s="49"/>
      <c r="H105" s="49"/>
      <c r="I105" s="51">
        <v>611.5</v>
      </c>
      <c r="J105" s="51">
        <v>800</v>
      </c>
      <c r="K105" s="51">
        <f t="shared" si="6"/>
        <v>-188.5</v>
      </c>
      <c r="L105" s="52">
        <f t="shared" si="7"/>
        <v>0.76437999999999995</v>
      </c>
    </row>
    <row r="106" spans="1:12" x14ac:dyDescent="0.25">
      <c r="A106" s="49"/>
      <c r="B106" s="49"/>
      <c r="C106" s="49"/>
      <c r="D106" s="49"/>
      <c r="E106" s="49"/>
      <c r="F106" s="49" t="s">
        <v>105</v>
      </c>
      <c r="G106" s="49"/>
      <c r="H106" s="49"/>
      <c r="I106" s="51">
        <v>563.86</v>
      </c>
      <c r="J106" s="51">
        <v>650</v>
      </c>
      <c r="K106" s="51">
        <f t="shared" si="6"/>
        <v>-86.14</v>
      </c>
      <c r="L106" s="52">
        <f t="shared" si="7"/>
        <v>0.86748000000000003</v>
      </c>
    </row>
    <row r="107" spans="1:12" x14ac:dyDescent="0.25">
      <c r="A107" s="49"/>
      <c r="B107" s="49"/>
      <c r="C107" s="49"/>
      <c r="D107" s="49"/>
      <c r="E107" s="49"/>
      <c r="F107" s="49" t="s">
        <v>106</v>
      </c>
      <c r="G107" s="49"/>
      <c r="H107" s="49"/>
      <c r="I107" s="51">
        <v>970.04</v>
      </c>
      <c r="J107" s="51">
        <v>1500</v>
      </c>
      <c r="K107" s="51">
        <f t="shared" si="6"/>
        <v>-529.96</v>
      </c>
      <c r="L107" s="52">
        <f t="shared" si="7"/>
        <v>0.64668999999999999</v>
      </c>
    </row>
    <row r="108" spans="1:12" x14ac:dyDescent="0.25">
      <c r="A108" s="49"/>
      <c r="B108" s="49"/>
      <c r="C108" s="49"/>
      <c r="D108" s="49"/>
      <c r="E108" s="49"/>
      <c r="F108" s="49" t="s">
        <v>107</v>
      </c>
      <c r="G108" s="49"/>
      <c r="H108" s="49"/>
      <c r="I108" s="51">
        <v>6057</v>
      </c>
      <c r="J108" s="51">
        <v>6500</v>
      </c>
      <c r="K108" s="51">
        <f t="shared" si="6"/>
        <v>-443</v>
      </c>
      <c r="L108" s="52">
        <f t="shared" si="7"/>
        <v>0.93184999999999996</v>
      </c>
    </row>
    <row r="109" spans="1:12" x14ac:dyDescent="0.25">
      <c r="A109" s="49"/>
      <c r="B109" s="49"/>
      <c r="C109" s="49"/>
      <c r="D109" s="49"/>
      <c r="E109" s="49"/>
      <c r="F109" s="49" t="s">
        <v>108</v>
      </c>
      <c r="G109" s="49"/>
      <c r="H109" s="49"/>
      <c r="I109" s="51">
        <v>10710</v>
      </c>
      <c r="J109" s="51">
        <v>12000</v>
      </c>
      <c r="K109" s="51">
        <f t="shared" si="6"/>
        <v>-1290</v>
      </c>
      <c r="L109" s="52">
        <f t="shared" si="7"/>
        <v>0.89249999999999996</v>
      </c>
    </row>
    <row r="110" spans="1:12" x14ac:dyDescent="0.25">
      <c r="A110" s="49"/>
      <c r="B110" s="49"/>
      <c r="C110" s="49"/>
      <c r="D110" s="49"/>
      <c r="E110" s="49"/>
      <c r="F110" s="49" t="s">
        <v>109</v>
      </c>
      <c r="G110" s="49"/>
      <c r="H110" s="49"/>
      <c r="I110" s="51">
        <v>0</v>
      </c>
      <c r="J110" s="51">
        <v>1500</v>
      </c>
      <c r="K110" s="51">
        <f t="shared" si="6"/>
        <v>-1500</v>
      </c>
      <c r="L110" s="52">
        <f t="shared" si="7"/>
        <v>0</v>
      </c>
    </row>
    <row r="111" spans="1:12" x14ac:dyDescent="0.25">
      <c r="A111" s="49"/>
      <c r="B111" s="49"/>
      <c r="C111" s="49"/>
      <c r="D111" s="49"/>
      <c r="E111" s="49"/>
      <c r="F111" s="49" t="s">
        <v>110</v>
      </c>
      <c r="G111" s="49"/>
      <c r="H111" s="49"/>
      <c r="I111" s="51">
        <v>1088</v>
      </c>
      <c r="J111" s="51">
        <v>3000</v>
      </c>
      <c r="K111" s="51">
        <f t="shared" si="6"/>
        <v>-1912</v>
      </c>
      <c r="L111" s="52">
        <f t="shared" si="7"/>
        <v>0.36266999999999999</v>
      </c>
    </row>
    <row r="112" spans="1:12" x14ac:dyDescent="0.25">
      <c r="A112" s="49"/>
      <c r="B112" s="49"/>
      <c r="C112" s="49"/>
      <c r="D112" s="49"/>
      <c r="E112" s="49"/>
      <c r="F112" s="49" t="s">
        <v>111</v>
      </c>
      <c r="G112" s="49"/>
      <c r="H112" s="49"/>
      <c r="I112" s="51"/>
      <c r="J112" s="51"/>
      <c r="K112" s="51"/>
      <c r="L112" s="52"/>
    </row>
    <row r="113" spans="1:12" x14ac:dyDescent="0.25">
      <c r="A113" s="49"/>
      <c r="B113" s="49"/>
      <c r="C113" s="49"/>
      <c r="D113" s="49"/>
      <c r="E113" s="49"/>
      <c r="F113" s="49"/>
      <c r="G113" s="49" t="s">
        <v>113</v>
      </c>
      <c r="H113" s="49"/>
      <c r="I113" s="51">
        <v>9600</v>
      </c>
      <c r="J113" s="51">
        <v>14400</v>
      </c>
      <c r="K113" s="51">
        <f t="shared" ref="K113:K118" si="8">ROUND((I113-J113),5)</f>
        <v>-4800</v>
      </c>
      <c r="L113" s="52">
        <f t="shared" ref="L113:L118" si="9">ROUND(IF(J113=0, IF(I113=0, 0, 1), I113/J113),5)</f>
        <v>0.66666999999999998</v>
      </c>
    </row>
    <row r="114" spans="1:12" x14ac:dyDescent="0.25">
      <c r="A114" s="49"/>
      <c r="B114" s="49"/>
      <c r="C114" s="49"/>
      <c r="D114" s="49"/>
      <c r="E114" s="49"/>
      <c r="F114" s="49"/>
      <c r="G114" s="49" t="s">
        <v>114</v>
      </c>
      <c r="H114" s="49"/>
      <c r="I114" s="51">
        <v>215.6</v>
      </c>
      <c r="J114" s="51">
        <v>450</v>
      </c>
      <c r="K114" s="51">
        <f t="shared" si="8"/>
        <v>-234.4</v>
      </c>
      <c r="L114" s="52">
        <f t="shared" si="9"/>
        <v>0.47910999999999998</v>
      </c>
    </row>
    <row r="115" spans="1:12" x14ac:dyDescent="0.25">
      <c r="A115" s="49"/>
      <c r="B115" s="49"/>
      <c r="C115" s="49"/>
      <c r="D115" s="49"/>
      <c r="E115" s="49"/>
      <c r="F115" s="49"/>
      <c r="G115" s="49" t="s">
        <v>115</v>
      </c>
      <c r="H115" s="49"/>
      <c r="I115" s="51">
        <v>734.4</v>
      </c>
      <c r="J115" s="51">
        <v>1101.5999999999999</v>
      </c>
      <c r="K115" s="51">
        <f t="shared" si="8"/>
        <v>-367.2</v>
      </c>
      <c r="L115" s="52">
        <f t="shared" si="9"/>
        <v>0.66666999999999998</v>
      </c>
    </row>
    <row r="116" spans="1:12" x14ac:dyDescent="0.25">
      <c r="A116" s="49"/>
      <c r="B116" s="49"/>
      <c r="C116" s="49"/>
      <c r="D116" s="49"/>
      <c r="E116" s="49"/>
      <c r="F116" s="49"/>
      <c r="G116" s="49" t="s">
        <v>116</v>
      </c>
      <c r="H116" s="49"/>
      <c r="I116" s="51">
        <v>38.909999999999997</v>
      </c>
      <c r="J116" s="51">
        <v>190</v>
      </c>
      <c r="K116" s="51">
        <f t="shared" si="8"/>
        <v>-151.09</v>
      </c>
      <c r="L116" s="52">
        <f t="shared" si="9"/>
        <v>0.20479</v>
      </c>
    </row>
    <row r="117" spans="1:12" ht="15.75" thickBot="1" x14ac:dyDescent="0.3">
      <c r="A117" s="49"/>
      <c r="B117" s="49"/>
      <c r="C117" s="49"/>
      <c r="D117" s="49"/>
      <c r="E117" s="49"/>
      <c r="F117" s="49"/>
      <c r="G117" s="49" t="s">
        <v>117</v>
      </c>
      <c r="H117" s="49"/>
      <c r="I117" s="53">
        <v>0</v>
      </c>
      <c r="J117" s="53">
        <v>0</v>
      </c>
      <c r="K117" s="53">
        <f t="shared" si="8"/>
        <v>0</v>
      </c>
      <c r="L117" s="54">
        <f t="shared" si="9"/>
        <v>0</v>
      </c>
    </row>
    <row r="118" spans="1:12" x14ac:dyDescent="0.25">
      <c r="A118" s="49"/>
      <c r="B118" s="49"/>
      <c r="C118" s="49"/>
      <c r="D118" s="49"/>
      <c r="E118" s="49"/>
      <c r="F118" s="49" t="s">
        <v>118</v>
      </c>
      <c r="G118" s="49"/>
      <c r="H118" s="49"/>
      <c r="I118" s="51">
        <f>ROUND(SUM(I112:I117),5)</f>
        <v>10588.91</v>
      </c>
      <c r="J118" s="51">
        <f>ROUND(SUM(J112:J117),5)</f>
        <v>16141.6</v>
      </c>
      <c r="K118" s="51">
        <f t="shared" si="8"/>
        <v>-5552.69</v>
      </c>
      <c r="L118" s="52">
        <f t="shared" si="9"/>
        <v>0.65600000000000003</v>
      </c>
    </row>
    <row r="119" spans="1:12" x14ac:dyDescent="0.25">
      <c r="A119" s="49"/>
      <c r="B119" s="49"/>
      <c r="C119" s="49"/>
      <c r="D119" s="49"/>
      <c r="E119" s="49"/>
      <c r="F119" s="49" t="s">
        <v>119</v>
      </c>
      <c r="G119" s="49"/>
      <c r="H119" s="49"/>
      <c r="I119" s="51"/>
      <c r="J119" s="51"/>
      <c r="K119" s="51"/>
      <c r="L119" s="52"/>
    </row>
    <row r="120" spans="1:12" x14ac:dyDescent="0.25">
      <c r="A120" s="49"/>
      <c r="B120" s="49"/>
      <c r="C120" s="49"/>
      <c r="D120" s="49"/>
      <c r="E120" s="49"/>
      <c r="F120" s="49"/>
      <c r="G120" s="49" t="s">
        <v>120</v>
      </c>
      <c r="H120" s="49"/>
      <c r="I120" s="51">
        <v>14547.04</v>
      </c>
      <c r="J120" s="51">
        <v>22500</v>
      </c>
      <c r="K120" s="51">
        <f t="shared" ref="K120:K127" si="10">ROUND((I120-J120),5)</f>
        <v>-7952.96</v>
      </c>
      <c r="L120" s="52">
        <f t="shared" ref="L120:L127" si="11">ROUND(IF(J120=0, IF(I120=0, 0, 1), I120/J120),5)</f>
        <v>0.64654</v>
      </c>
    </row>
    <row r="121" spans="1:12" x14ac:dyDescent="0.25">
      <c r="A121" s="49"/>
      <c r="B121" s="49"/>
      <c r="C121" s="49"/>
      <c r="D121" s="49"/>
      <c r="E121" s="49"/>
      <c r="F121" s="49"/>
      <c r="G121" s="49" t="s">
        <v>121</v>
      </c>
      <c r="H121" s="49"/>
      <c r="I121" s="51">
        <v>10821.1</v>
      </c>
      <c r="J121" s="51">
        <v>18696.73</v>
      </c>
      <c r="K121" s="51">
        <f t="shared" si="10"/>
        <v>-7875.63</v>
      </c>
      <c r="L121" s="52">
        <f t="shared" si="11"/>
        <v>0.57877000000000001</v>
      </c>
    </row>
    <row r="122" spans="1:12" x14ac:dyDescent="0.25">
      <c r="A122" s="49"/>
      <c r="B122" s="49"/>
      <c r="C122" s="49"/>
      <c r="D122" s="49"/>
      <c r="E122" s="49"/>
      <c r="F122" s="49"/>
      <c r="G122" s="49" t="s">
        <v>122</v>
      </c>
      <c r="H122" s="49"/>
      <c r="I122" s="51">
        <v>1043.02</v>
      </c>
      <c r="J122" s="51">
        <v>1530</v>
      </c>
      <c r="K122" s="51">
        <f t="shared" si="10"/>
        <v>-486.98</v>
      </c>
      <c r="L122" s="52">
        <f t="shared" si="11"/>
        <v>0.68171000000000004</v>
      </c>
    </row>
    <row r="123" spans="1:12" x14ac:dyDescent="0.25">
      <c r="A123" s="49"/>
      <c r="B123" s="49"/>
      <c r="C123" s="49"/>
      <c r="D123" s="49"/>
      <c r="E123" s="49"/>
      <c r="F123" s="49"/>
      <c r="G123" s="49" t="s">
        <v>123</v>
      </c>
      <c r="H123" s="49"/>
      <c r="I123" s="51">
        <v>1003.02</v>
      </c>
      <c r="J123" s="51">
        <v>1584</v>
      </c>
      <c r="K123" s="51">
        <f t="shared" si="10"/>
        <v>-580.98</v>
      </c>
      <c r="L123" s="52">
        <f t="shared" si="11"/>
        <v>0.63322000000000001</v>
      </c>
    </row>
    <row r="124" spans="1:12" x14ac:dyDescent="0.25">
      <c r="A124" s="49"/>
      <c r="B124" s="49"/>
      <c r="C124" s="49"/>
      <c r="D124" s="49"/>
      <c r="E124" s="49"/>
      <c r="F124" s="49"/>
      <c r="G124" s="49" t="s">
        <v>124</v>
      </c>
      <c r="H124" s="49"/>
      <c r="I124" s="51">
        <v>61.6</v>
      </c>
      <c r="J124" s="51">
        <v>105.6</v>
      </c>
      <c r="K124" s="51">
        <f t="shared" si="10"/>
        <v>-44</v>
      </c>
      <c r="L124" s="52">
        <f t="shared" si="11"/>
        <v>0.58333000000000002</v>
      </c>
    </row>
    <row r="125" spans="1:12" x14ac:dyDescent="0.25">
      <c r="A125" s="49"/>
      <c r="B125" s="49"/>
      <c r="C125" s="49"/>
      <c r="D125" s="49"/>
      <c r="E125" s="49"/>
      <c r="F125" s="49"/>
      <c r="G125" s="49" t="s">
        <v>125</v>
      </c>
      <c r="H125" s="49"/>
      <c r="I125" s="51">
        <v>1104.06</v>
      </c>
      <c r="J125" s="51">
        <v>1721.25</v>
      </c>
      <c r="K125" s="51">
        <f t="shared" si="10"/>
        <v>-617.19000000000005</v>
      </c>
      <c r="L125" s="52">
        <f t="shared" si="11"/>
        <v>0.64142999999999994</v>
      </c>
    </row>
    <row r="126" spans="1:12" ht="15.75" thickBot="1" x14ac:dyDescent="0.3">
      <c r="A126" s="49"/>
      <c r="B126" s="49"/>
      <c r="C126" s="49"/>
      <c r="D126" s="49"/>
      <c r="E126" s="49"/>
      <c r="F126" s="49"/>
      <c r="G126" s="49" t="s">
        <v>126</v>
      </c>
      <c r="H126" s="49"/>
      <c r="I126" s="53">
        <v>38.909999999999997</v>
      </c>
      <c r="J126" s="53">
        <v>190</v>
      </c>
      <c r="K126" s="53">
        <f t="shared" si="10"/>
        <v>-151.09</v>
      </c>
      <c r="L126" s="54">
        <f t="shared" si="11"/>
        <v>0.20479</v>
      </c>
    </row>
    <row r="127" spans="1:12" x14ac:dyDescent="0.25">
      <c r="A127" s="49"/>
      <c r="B127" s="49"/>
      <c r="C127" s="49"/>
      <c r="D127" s="49"/>
      <c r="E127" s="49"/>
      <c r="F127" s="49" t="s">
        <v>128</v>
      </c>
      <c r="G127" s="49"/>
      <c r="H127" s="49"/>
      <c r="I127" s="51">
        <f>ROUND(SUM(I119:I126),5)</f>
        <v>28618.75</v>
      </c>
      <c r="J127" s="51">
        <f>ROUND(SUM(J119:J126),5)</f>
        <v>46327.58</v>
      </c>
      <c r="K127" s="51">
        <f t="shared" si="10"/>
        <v>-17708.830000000002</v>
      </c>
      <c r="L127" s="52">
        <f t="shared" si="11"/>
        <v>0.61775000000000002</v>
      </c>
    </row>
    <row r="128" spans="1:12" x14ac:dyDescent="0.25">
      <c r="A128" s="49"/>
      <c r="B128" s="49"/>
      <c r="C128" s="49"/>
      <c r="D128" s="49"/>
      <c r="E128" s="49"/>
      <c r="F128" s="49" t="s">
        <v>129</v>
      </c>
      <c r="G128" s="49"/>
      <c r="H128" s="49"/>
      <c r="I128" s="51"/>
      <c r="J128" s="51"/>
      <c r="K128" s="51"/>
      <c r="L128" s="52"/>
    </row>
    <row r="129" spans="1:12" x14ac:dyDescent="0.25">
      <c r="A129" s="49"/>
      <c r="B129" s="49"/>
      <c r="C129" s="49"/>
      <c r="D129" s="49"/>
      <c r="E129" s="49"/>
      <c r="F129" s="49"/>
      <c r="G129" s="49" t="s">
        <v>130</v>
      </c>
      <c r="H129" s="49"/>
      <c r="I129" s="51">
        <v>21983.4</v>
      </c>
      <c r="J129" s="51">
        <v>34000</v>
      </c>
      <c r="K129" s="51">
        <f t="shared" ref="K129:K136" si="12">ROUND((I129-J129),5)</f>
        <v>-12016.6</v>
      </c>
      <c r="L129" s="52">
        <f t="shared" ref="L129:L136" si="13">ROUND(IF(J129=0, IF(I129=0, 0, 1), I129/J129),5)</f>
        <v>0.64656999999999998</v>
      </c>
    </row>
    <row r="130" spans="1:12" x14ac:dyDescent="0.25">
      <c r="A130" s="49"/>
      <c r="B130" s="49"/>
      <c r="C130" s="49"/>
      <c r="D130" s="49"/>
      <c r="E130" s="49"/>
      <c r="F130" s="49"/>
      <c r="G130" s="49" t="s">
        <v>131</v>
      </c>
      <c r="H130" s="49"/>
      <c r="I130" s="51">
        <v>6476.16</v>
      </c>
      <c r="J130" s="51">
        <v>13427.93</v>
      </c>
      <c r="K130" s="51">
        <f t="shared" si="12"/>
        <v>-6951.77</v>
      </c>
      <c r="L130" s="52">
        <f t="shared" si="13"/>
        <v>0.48229</v>
      </c>
    </row>
    <row r="131" spans="1:12" x14ac:dyDescent="0.25">
      <c r="A131" s="49"/>
      <c r="B131" s="49"/>
      <c r="C131" s="49"/>
      <c r="D131" s="49"/>
      <c r="E131" s="49"/>
      <c r="F131" s="49"/>
      <c r="G131" s="49" t="s">
        <v>132</v>
      </c>
      <c r="H131" s="49"/>
      <c r="I131" s="51">
        <v>1472.82</v>
      </c>
      <c r="J131" s="51">
        <v>2312</v>
      </c>
      <c r="K131" s="51">
        <f t="shared" si="12"/>
        <v>-839.18</v>
      </c>
      <c r="L131" s="52">
        <f t="shared" si="13"/>
        <v>0.63702999999999999</v>
      </c>
    </row>
    <row r="132" spans="1:12" x14ac:dyDescent="0.25">
      <c r="A132" s="49"/>
      <c r="B132" s="49"/>
      <c r="C132" s="49"/>
      <c r="D132" s="49"/>
      <c r="E132" s="49"/>
      <c r="F132" s="49"/>
      <c r="G132" s="49" t="s">
        <v>133</v>
      </c>
      <c r="H132" s="49"/>
      <c r="I132" s="51">
        <v>417.81</v>
      </c>
      <c r="J132" s="51">
        <v>476.4</v>
      </c>
      <c r="K132" s="51">
        <f t="shared" si="12"/>
        <v>-58.59</v>
      </c>
      <c r="L132" s="52">
        <f t="shared" si="13"/>
        <v>0.87702000000000002</v>
      </c>
    </row>
    <row r="133" spans="1:12" x14ac:dyDescent="0.25">
      <c r="A133" s="49"/>
      <c r="B133" s="49"/>
      <c r="C133" s="49"/>
      <c r="D133" s="49"/>
      <c r="E133" s="49"/>
      <c r="F133" s="49"/>
      <c r="G133" s="49" t="s">
        <v>134</v>
      </c>
      <c r="H133" s="49"/>
      <c r="I133" s="51">
        <v>61.6</v>
      </c>
      <c r="J133" s="51">
        <v>105.6</v>
      </c>
      <c r="K133" s="51">
        <f t="shared" si="12"/>
        <v>-44</v>
      </c>
      <c r="L133" s="52">
        <f t="shared" si="13"/>
        <v>0.58333000000000002</v>
      </c>
    </row>
    <row r="134" spans="1:12" x14ac:dyDescent="0.25">
      <c r="A134" s="49"/>
      <c r="B134" s="49"/>
      <c r="C134" s="49"/>
      <c r="D134" s="49"/>
      <c r="E134" s="49"/>
      <c r="F134" s="49"/>
      <c r="G134" s="49" t="s">
        <v>135</v>
      </c>
      <c r="H134" s="49"/>
      <c r="I134" s="51">
        <v>1626.27</v>
      </c>
      <c r="J134" s="51">
        <v>2601</v>
      </c>
      <c r="K134" s="51">
        <f t="shared" si="12"/>
        <v>-974.73</v>
      </c>
      <c r="L134" s="52">
        <f t="shared" si="13"/>
        <v>0.62524999999999997</v>
      </c>
    </row>
    <row r="135" spans="1:12" ht="15.75" thickBot="1" x14ac:dyDescent="0.3">
      <c r="A135" s="49"/>
      <c r="B135" s="49"/>
      <c r="C135" s="49"/>
      <c r="D135" s="49"/>
      <c r="E135" s="49"/>
      <c r="F135" s="49"/>
      <c r="G135" s="49" t="s">
        <v>136</v>
      </c>
      <c r="H135" s="49"/>
      <c r="I135" s="53">
        <v>38.909999999999997</v>
      </c>
      <c r="J135" s="53">
        <v>190</v>
      </c>
      <c r="K135" s="53">
        <f t="shared" si="12"/>
        <v>-151.09</v>
      </c>
      <c r="L135" s="54">
        <f t="shared" si="13"/>
        <v>0.20479</v>
      </c>
    </row>
    <row r="136" spans="1:12" x14ac:dyDescent="0.25">
      <c r="A136" s="49"/>
      <c r="B136" s="49"/>
      <c r="C136" s="49"/>
      <c r="D136" s="49"/>
      <c r="E136" s="49"/>
      <c r="F136" s="49" t="s">
        <v>138</v>
      </c>
      <c r="G136" s="49"/>
      <c r="H136" s="49"/>
      <c r="I136" s="51">
        <f>ROUND(SUM(I128:I135),5)</f>
        <v>32076.97</v>
      </c>
      <c r="J136" s="51">
        <f>ROUND(SUM(J128:J135),5)</f>
        <v>53112.93</v>
      </c>
      <c r="K136" s="51">
        <f t="shared" si="12"/>
        <v>-21035.96</v>
      </c>
      <c r="L136" s="52">
        <f t="shared" si="13"/>
        <v>0.60394000000000003</v>
      </c>
    </row>
    <row r="137" spans="1:12" x14ac:dyDescent="0.25">
      <c r="A137" s="49"/>
      <c r="B137" s="49"/>
      <c r="C137" s="49"/>
      <c r="D137" s="49"/>
      <c r="E137" s="49"/>
      <c r="F137" s="49" t="s">
        <v>139</v>
      </c>
      <c r="G137" s="49"/>
      <c r="H137" s="49"/>
      <c r="I137" s="51"/>
      <c r="J137" s="51"/>
      <c r="K137" s="51"/>
      <c r="L137" s="52"/>
    </row>
    <row r="138" spans="1:12" x14ac:dyDescent="0.25">
      <c r="A138" s="49"/>
      <c r="B138" s="49"/>
      <c r="C138" s="49"/>
      <c r="D138" s="49"/>
      <c r="E138" s="49"/>
      <c r="F138" s="49"/>
      <c r="G138" s="49" t="s">
        <v>381</v>
      </c>
      <c r="H138" s="49"/>
      <c r="I138" s="51">
        <v>0</v>
      </c>
      <c r="J138" s="51">
        <v>0</v>
      </c>
      <c r="K138" s="51">
        <f>ROUND((I138-J138),5)</f>
        <v>0</v>
      </c>
      <c r="L138" s="52">
        <f>ROUND(IF(J138=0, IF(I138=0, 0, 1), I138/J138),5)</f>
        <v>0</v>
      </c>
    </row>
    <row r="139" spans="1:12" x14ac:dyDescent="0.25">
      <c r="A139" s="49"/>
      <c r="B139" s="49"/>
      <c r="C139" s="49"/>
      <c r="D139" s="49"/>
      <c r="E139" s="49"/>
      <c r="F139" s="49"/>
      <c r="G139" s="49" t="s">
        <v>382</v>
      </c>
      <c r="H139" s="49"/>
      <c r="I139" s="51">
        <v>0</v>
      </c>
      <c r="J139" s="51">
        <v>0</v>
      </c>
      <c r="K139" s="51">
        <f>ROUND((I139-J139),5)</f>
        <v>0</v>
      </c>
      <c r="L139" s="52">
        <f>ROUND(IF(J139=0, IF(I139=0, 0, 1), I139/J139),5)</f>
        <v>0</v>
      </c>
    </row>
    <row r="140" spans="1:12" x14ac:dyDescent="0.25">
      <c r="A140" s="49"/>
      <c r="B140" s="49"/>
      <c r="C140" s="49"/>
      <c r="D140" s="49"/>
      <c r="E140" s="49"/>
      <c r="F140" s="49"/>
      <c r="G140" s="49" t="s">
        <v>383</v>
      </c>
      <c r="H140" s="49"/>
      <c r="I140" s="51">
        <v>0</v>
      </c>
      <c r="J140" s="51">
        <v>0</v>
      </c>
      <c r="K140" s="51">
        <f>ROUND((I140-J140),5)</f>
        <v>0</v>
      </c>
      <c r="L140" s="52">
        <f>ROUND(IF(J140=0, IF(I140=0, 0, 1), I140/J140),5)</f>
        <v>0</v>
      </c>
    </row>
    <row r="141" spans="1:12" x14ac:dyDescent="0.25">
      <c r="A141" s="49"/>
      <c r="B141" s="49"/>
      <c r="C141" s="49"/>
      <c r="D141" s="49"/>
      <c r="E141" s="49"/>
      <c r="F141" s="49"/>
      <c r="G141" s="49" t="s">
        <v>384</v>
      </c>
      <c r="H141" s="49"/>
      <c r="I141" s="51">
        <v>0</v>
      </c>
      <c r="J141" s="51">
        <v>0</v>
      </c>
      <c r="K141" s="51">
        <f>ROUND((I141-J141),5)</f>
        <v>0</v>
      </c>
      <c r="L141" s="52">
        <f>ROUND(IF(J141=0, IF(I141=0, 0, 1), I141/J141),5)</f>
        <v>0</v>
      </c>
    </row>
    <row r="142" spans="1:12" x14ac:dyDescent="0.25">
      <c r="A142" s="49"/>
      <c r="B142" s="49"/>
      <c r="C142" s="49"/>
      <c r="D142" s="49"/>
      <c r="E142" s="49"/>
      <c r="F142" s="49"/>
      <c r="G142" s="49" t="s">
        <v>385</v>
      </c>
      <c r="H142" s="49"/>
      <c r="I142" s="51">
        <v>0</v>
      </c>
      <c r="J142" s="51">
        <v>0</v>
      </c>
      <c r="K142" s="51">
        <f>ROUND((I142-J142),5)</f>
        <v>0</v>
      </c>
      <c r="L142" s="52">
        <f>ROUND(IF(J142=0, IF(I142=0, 0, 1), I142/J142),5)</f>
        <v>0</v>
      </c>
    </row>
    <row r="143" spans="1:12" ht="15.75" thickBot="1" x14ac:dyDescent="0.3">
      <c r="A143" s="49"/>
      <c r="B143" s="49"/>
      <c r="C143" s="49"/>
      <c r="D143" s="49"/>
      <c r="E143" s="49"/>
      <c r="F143" s="49"/>
      <c r="G143" s="49" t="s">
        <v>140</v>
      </c>
      <c r="H143" s="49"/>
      <c r="I143" s="53">
        <v>0</v>
      </c>
      <c r="J143" s="53"/>
      <c r="K143" s="53"/>
      <c r="L143" s="54"/>
    </row>
    <row r="144" spans="1:12" x14ac:dyDescent="0.25">
      <c r="A144" s="49"/>
      <c r="B144" s="49"/>
      <c r="C144" s="49"/>
      <c r="D144" s="49"/>
      <c r="E144" s="49"/>
      <c r="F144" s="49" t="s">
        <v>141</v>
      </c>
      <c r="G144" s="49"/>
      <c r="H144" s="49"/>
      <c r="I144" s="51">
        <f>ROUND(SUM(I137:I143),5)</f>
        <v>0</v>
      </c>
      <c r="J144" s="51">
        <f>ROUND(SUM(J137:J143),5)</f>
        <v>0</v>
      </c>
      <c r="K144" s="51">
        <f>ROUND((I144-J144),5)</f>
        <v>0</v>
      </c>
      <c r="L144" s="52">
        <f>ROUND(IF(J144=0, IF(I144=0, 0, 1), I144/J144),5)</f>
        <v>0</v>
      </c>
    </row>
    <row r="145" spans="1:12" x14ac:dyDescent="0.25">
      <c r="A145" s="49"/>
      <c r="B145" s="49"/>
      <c r="C145" s="49"/>
      <c r="D145" s="49"/>
      <c r="E145" s="49"/>
      <c r="F145" s="49" t="s">
        <v>142</v>
      </c>
      <c r="G145" s="49"/>
      <c r="H145" s="49"/>
      <c r="I145" s="51"/>
      <c r="J145" s="51"/>
      <c r="K145" s="51"/>
      <c r="L145" s="52"/>
    </row>
    <row r="146" spans="1:12" x14ac:dyDescent="0.25">
      <c r="A146" s="49"/>
      <c r="B146" s="49"/>
      <c r="C146" s="49"/>
      <c r="D146" s="49"/>
      <c r="E146" s="49"/>
      <c r="F146" s="49"/>
      <c r="G146" s="49" t="s">
        <v>143</v>
      </c>
      <c r="H146" s="49"/>
      <c r="I146" s="51">
        <v>10627.5</v>
      </c>
      <c r="J146" s="51">
        <v>16224</v>
      </c>
      <c r="K146" s="51">
        <f t="shared" ref="K146:K151" si="14">ROUND((I146-J146),5)</f>
        <v>-5596.5</v>
      </c>
      <c r="L146" s="52">
        <f t="shared" ref="L146:L151" si="15">ROUND(IF(J146=0, IF(I146=0, 0, 1), I146/J146),5)</f>
        <v>0.65505000000000002</v>
      </c>
    </row>
    <row r="147" spans="1:12" x14ac:dyDescent="0.25">
      <c r="A147" s="49"/>
      <c r="B147" s="49"/>
      <c r="C147" s="49"/>
      <c r="D147" s="49"/>
      <c r="E147" s="49"/>
      <c r="F147" s="49"/>
      <c r="G147" s="49" t="s">
        <v>386</v>
      </c>
      <c r="H147" s="49"/>
      <c r="I147" s="51">
        <v>0</v>
      </c>
      <c r="J147" s="51">
        <v>1103.23</v>
      </c>
      <c r="K147" s="51">
        <f t="shared" si="14"/>
        <v>-1103.23</v>
      </c>
      <c r="L147" s="52">
        <f t="shared" si="15"/>
        <v>0</v>
      </c>
    </row>
    <row r="148" spans="1:12" x14ac:dyDescent="0.25">
      <c r="A148" s="49"/>
      <c r="B148" s="49"/>
      <c r="C148" s="49"/>
      <c r="D148" s="49"/>
      <c r="E148" s="49"/>
      <c r="F148" s="49"/>
      <c r="G148" s="49" t="s">
        <v>144</v>
      </c>
      <c r="H148" s="49"/>
      <c r="I148" s="51">
        <v>84.48</v>
      </c>
      <c r="J148" s="51">
        <v>105.6</v>
      </c>
      <c r="K148" s="51">
        <f t="shared" si="14"/>
        <v>-21.12</v>
      </c>
      <c r="L148" s="52">
        <f t="shared" si="15"/>
        <v>0.8</v>
      </c>
    </row>
    <row r="149" spans="1:12" x14ac:dyDescent="0.25">
      <c r="A149" s="49"/>
      <c r="B149" s="49"/>
      <c r="C149" s="49"/>
      <c r="D149" s="49"/>
      <c r="E149" s="49"/>
      <c r="F149" s="49"/>
      <c r="G149" s="49" t="s">
        <v>145</v>
      </c>
      <c r="H149" s="49"/>
      <c r="I149" s="51">
        <v>813.01</v>
      </c>
      <c r="J149" s="51">
        <v>1241.1400000000001</v>
      </c>
      <c r="K149" s="51">
        <f t="shared" si="14"/>
        <v>-428.13</v>
      </c>
      <c r="L149" s="52">
        <f t="shared" si="15"/>
        <v>0.65505000000000002</v>
      </c>
    </row>
    <row r="150" spans="1:12" ht="15.75" thickBot="1" x14ac:dyDescent="0.3">
      <c r="A150" s="49"/>
      <c r="B150" s="49"/>
      <c r="C150" s="49"/>
      <c r="D150" s="49"/>
      <c r="E150" s="49"/>
      <c r="F150" s="49"/>
      <c r="G150" s="49" t="s">
        <v>146</v>
      </c>
      <c r="H150" s="49"/>
      <c r="I150" s="53">
        <v>38.909999999999997</v>
      </c>
      <c r="J150" s="53">
        <v>190</v>
      </c>
      <c r="K150" s="53">
        <f t="shared" si="14"/>
        <v>-151.09</v>
      </c>
      <c r="L150" s="54">
        <f t="shared" si="15"/>
        <v>0.20479</v>
      </c>
    </row>
    <row r="151" spans="1:12" x14ac:dyDescent="0.25">
      <c r="A151" s="49"/>
      <c r="B151" s="49"/>
      <c r="C151" s="49"/>
      <c r="D151" s="49"/>
      <c r="E151" s="49"/>
      <c r="F151" s="49" t="s">
        <v>148</v>
      </c>
      <c r="G151" s="49"/>
      <c r="H151" s="49"/>
      <c r="I151" s="51">
        <f>ROUND(SUM(I145:I150),5)</f>
        <v>11563.9</v>
      </c>
      <c r="J151" s="51">
        <f>ROUND(SUM(J145:J150),5)</f>
        <v>18863.97</v>
      </c>
      <c r="K151" s="51">
        <f t="shared" si="14"/>
        <v>-7300.07</v>
      </c>
      <c r="L151" s="52">
        <f t="shared" si="15"/>
        <v>0.61302000000000001</v>
      </c>
    </row>
    <row r="152" spans="1:12" x14ac:dyDescent="0.25">
      <c r="A152" s="49"/>
      <c r="B152" s="49"/>
      <c r="C152" s="49"/>
      <c r="D152" s="49"/>
      <c r="E152" s="49"/>
      <c r="F152" s="49" t="s">
        <v>149</v>
      </c>
      <c r="G152" s="49"/>
      <c r="H152" s="49"/>
      <c r="I152" s="51"/>
      <c r="J152" s="51"/>
      <c r="K152" s="51"/>
      <c r="L152" s="52"/>
    </row>
    <row r="153" spans="1:12" x14ac:dyDescent="0.25">
      <c r="A153" s="49"/>
      <c r="B153" s="49"/>
      <c r="C153" s="49"/>
      <c r="D153" s="49"/>
      <c r="E153" s="49"/>
      <c r="F153" s="49"/>
      <c r="G153" s="49" t="s">
        <v>150</v>
      </c>
      <c r="H153" s="49"/>
      <c r="I153" s="51">
        <v>6464.04</v>
      </c>
      <c r="J153" s="51">
        <v>10000</v>
      </c>
      <c r="K153" s="51">
        <f>ROUND((I153-J153),5)</f>
        <v>-3535.96</v>
      </c>
      <c r="L153" s="52">
        <f>ROUND(IF(J153=0, IF(I153=0, 0, 1), I153/J153),5)</f>
        <v>0.64639999999999997</v>
      </c>
    </row>
    <row r="154" spans="1:12" x14ac:dyDescent="0.25">
      <c r="A154" s="49"/>
      <c r="B154" s="49"/>
      <c r="C154" s="49"/>
      <c r="D154" s="49"/>
      <c r="E154" s="49"/>
      <c r="F154" s="49"/>
      <c r="G154" s="49" t="s">
        <v>151</v>
      </c>
      <c r="H154" s="49"/>
      <c r="I154" s="51">
        <v>52.8</v>
      </c>
      <c r="J154" s="51">
        <v>105.6</v>
      </c>
      <c r="K154" s="51">
        <f>ROUND((I154-J154),5)</f>
        <v>-52.8</v>
      </c>
      <c r="L154" s="52">
        <f>ROUND(IF(J154=0, IF(I154=0, 0, 1), I154/J154),5)</f>
        <v>0.5</v>
      </c>
    </row>
    <row r="155" spans="1:12" x14ac:dyDescent="0.25">
      <c r="A155" s="49"/>
      <c r="B155" s="49"/>
      <c r="C155" s="49"/>
      <c r="D155" s="49"/>
      <c r="E155" s="49"/>
      <c r="F155" s="49"/>
      <c r="G155" s="49" t="s">
        <v>152</v>
      </c>
      <c r="H155" s="49"/>
      <c r="I155" s="51">
        <v>506.43</v>
      </c>
      <c r="J155" s="51">
        <v>765</v>
      </c>
      <c r="K155" s="51">
        <f>ROUND((I155-J155),5)</f>
        <v>-258.57</v>
      </c>
      <c r="L155" s="52">
        <f>ROUND(IF(J155=0, IF(I155=0, 0, 1), I155/J155),5)</f>
        <v>0.66200000000000003</v>
      </c>
    </row>
    <row r="156" spans="1:12" x14ac:dyDescent="0.25">
      <c r="A156" s="49"/>
      <c r="B156" s="49"/>
      <c r="C156" s="49"/>
      <c r="D156" s="49"/>
      <c r="E156" s="49"/>
      <c r="F156" s="49"/>
      <c r="G156" s="49" t="s">
        <v>153</v>
      </c>
      <c r="H156" s="49"/>
      <c r="I156" s="51">
        <v>38.909999999999997</v>
      </c>
      <c r="J156" s="51">
        <v>190</v>
      </c>
      <c r="K156" s="51">
        <f>ROUND((I156-J156),5)</f>
        <v>-151.09</v>
      </c>
      <c r="L156" s="52">
        <f>ROUND(IF(J156=0, IF(I156=0, 0, 1), I156/J156),5)</f>
        <v>0.20479</v>
      </c>
    </row>
    <row r="157" spans="1:12" x14ac:dyDescent="0.25">
      <c r="A157" s="49"/>
      <c r="B157" s="49"/>
      <c r="C157" s="49"/>
      <c r="D157" s="49"/>
      <c r="E157" s="49"/>
      <c r="F157" s="49"/>
      <c r="G157" s="49" t="s">
        <v>154</v>
      </c>
      <c r="H157" s="49"/>
      <c r="I157" s="51"/>
      <c r="J157" s="51"/>
      <c r="K157" s="51"/>
      <c r="L157" s="52"/>
    </row>
    <row r="158" spans="1:12" x14ac:dyDescent="0.25">
      <c r="A158" s="49"/>
      <c r="B158" s="49"/>
      <c r="C158" s="49"/>
      <c r="D158" s="49"/>
      <c r="E158" s="49"/>
      <c r="F158" s="49"/>
      <c r="G158" s="49"/>
      <c r="H158" s="49" t="s">
        <v>156</v>
      </c>
      <c r="I158" s="51">
        <v>0</v>
      </c>
      <c r="J158" s="51">
        <v>53.55</v>
      </c>
      <c r="K158" s="51">
        <f>ROUND((I158-J158),5)</f>
        <v>-53.55</v>
      </c>
      <c r="L158" s="52">
        <f>ROUND(IF(J158=0, IF(I158=0, 0, 1), I158/J158),5)</f>
        <v>0</v>
      </c>
    </row>
    <row r="159" spans="1:12" ht="15.75" thickBot="1" x14ac:dyDescent="0.3">
      <c r="A159" s="49"/>
      <c r="B159" s="49"/>
      <c r="C159" s="49"/>
      <c r="D159" s="49"/>
      <c r="E159" s="49"/>
      <c r="F159" s="49"/>
      <c r="G159" s="49"/>
      <c r="H159" s="49" t="s">
        <v>387</v>
      </c>
      <c r="I159" s="55">
        <v>0</v>
      </c>
      <c r="J159" s="55">
        <v>700</v>
      </c>
      <c r="K159" s="55">
        <f>ROUND((I159-J159),5)</f>
        <v>-700</v>
      </c>
      <c r="L159" s="56">
        <f>ROUND(IF(J159=0, IF(I159=0, 0, 1), I159/J159),5)</f>
        <v>0</v>
      </c>
    </row>
    <row r="160" spans="1:12" ht="15.75" thickBot="1" x14ac:dyDescent="0.3">
      <c r="A160" s="49"/>
      <c r="B160" s="49"/>
      <c r="C160" s="49"/>
      <c r="D160" s="49"/>
      <c r="E160" s="49"/>
      <c r="F160" s="49"/>
      <c r="G160" s="49" t="s">
        <v>157</v>
      </c>
      <c r="H160" s="49"/>
      <c r="I160" s="57">
        <f>ROUND(SUM(I157:I159),5)</f>
        <v>0</v>
      </c>
      <c r="J160" s="57">
        <f>ROUND(SUM(J157:J159),5)</f>
        <v>753.55</v>
      </c>
      <c r="K160" s="57">
        <f>ROUND((I160-J160),5)</f>
        <v>-753.55</v>
      </c>
      <c r="L160" s="58">
        <f>ROUND(IF(J160=0, IF(I160=0, 0, 1), I160/J160),5)</f>
        <v>0</v>
      </c>
    </row>
    <row r="161" spans="1:12" x14ac:dyDescent="0.25">
      <c r="A161" s="49"/>
      <c r="B161" s="49"/>
      <c r="C161" s="49"/>
      <c r="D161" s="49"/>
      <c r="E161" s="49"/>
      <c r="F161" s="49" t="s">
        <v>159</v>
      </c>
      <c r="G161" s="49"/>
      <c r="H161" s="49"/>
      <c r="I161" s="51">
        <f>ROUND(SUM(I152:I156)+I160,5)</f>
        <v>7062.18</v>
      </c>
      <c r="J161" s="51">
        <f>ROUND(SUM(J152:J156)+J160,5)</f>
        <v>11814.15</v>
      </c>
      <c r="K161" s="51">
        <f>ROUND((I161-J161),5)</f>
        <v>-4751.97</v>
      </c>
      <c r="L161" s="52">
        <f>ROUND(IF(J161=0, IF(I161=0, 0, 1), I161/J161),5)</f>
        <v>0.59777000000000002</v>
      </c>
    </row>
    <row r="162" spans="1:12" x14ac:dyDescent="0.25">
      <c r="A162" s="49"/>
      <c r="B162" s="49"/>
      <c r="C162" s="49"/>
      <c r="D162" s="49"/>
      <c r="E162" s="49"/>
      <c r="F162" s="49" t="s">
        <v>160</v>
      </c>
      <c r="G162" s="49"/>
      <c r="H162" s="49"/>
      <c r="I162" s="51"/>
      <c r="J162" s="51"/>
      <c r="K162" s="51"/>
      <c r="L162" s="52"/>
    </row>
    <row r="163" spans="1:12" x14ac:dyDescent="0.25">
      <c r="A163" s="49"/>
      <c r="B163" s="49"/>
      <c r="C163" s="49"/>
      <c r="D163" s="49"/>
      <c r="E163" s="49"/>
      <c r="F163" s="49"/>
      <c r="G163" s="49" t="s">
        <v>161</v>
      </c>
      <c r="H163" s="49"/>
      <c r="I163" s="51">
        <v>876.07</v>
      </c>
      <c r="J163" s="51">
        <v>1942.99</v>
      </c>
      <c r="K163" s="51">
        <f>ROUND((I163-J163),5)</f>
        <v>-1066.92</v>
      </c>
      <c r="L163" s="52">
        <f>ROUND(IF(J163=0, IF(I163=0, 0, 1), I163/J163),5)</f>
        <v>0.45089000000000001</v>
      </c>
    </row>
    <row r="164" spans="1:12" x14ac:dyDescent="0.25">
      <c r="A164" s="49"/>
      <c r="B164" s="49"/>
      <c r="C164" s="49"/>
      <c r="D164" s="49"/>
      <c r="E164" s="49"/>
      <c r="F164" s="49"/>
      <c r="G164" s="49" t="s">
        <v>162</v>
      </c>
      <c r="H164" s="49"/>
      <c r="I164" s="51">
        <v>0</v>
      </c>
      <c r="J164" s="51">
        <v>500</v>
      </c>
      <c r="K164" s="51">
        <f>ROUND((I164-J164),5)</f>
        <v>-500</v>
      </c>
      <c r="L164" s="52">
        <f>ROUND(IF(J164=0, IF(I164=0, 0, 1), I164/J164),5)</f>
        <v>0</v>
      </c>
    </row>
    <row r="165" spans="1:12" ht="15.75" thickBot="1" x14ac:dyDescent="0.3">
      <c r="A165" s="49"/>
      <c r="B165" s="49"/>
      <c r="C165" s="49"/>
      <c r="D165" s="49"/>
      <c r="E165" s="49"/>
      <c r="F165" s="49"/>
      <c r="G165" s="49" t="s">
        <v>163</v>
      </c>
      <c r="H165" s="49"/>
      <c r="I165" s="53">
        <v>4938.93</v>
      </c>
      <c r="J165" s="53">
        <v>6931.59</v>
      </c>
      <c r="K165" s="53">
        <f>ROUND((I165-J165),5)</f>
        <v>-1992.66</v>
      </c>
      <c r="L165" s="54">
        <f>ROUND(IF(J165=0, IF(I165=0, 0, 1), I165/J165),5)</f>
        <v>0.71252000000000004</v>
      </c>
    </row>
    <row r="166" spans="1:12" x14ac:dyDescent="0.25">
      <c r="A166" s="49"/>
      <c r="B166" s="49"/>
      <c r="C166" s="49"/>
      <c r="D166" s="49"/>
      <c r="E166" s="49"/>
      <c r="F166" s="49" t="s">
        <v>164</v>
      </c>
      <c r="G166" s="49"/>
      <c r="H166" s="49"/>
      <c r="I166" s="51">
        <f>ROUND(SUM(I162:I165),5)</f>
        <v>5815</v>
      </c>
      <c r="J166" s="51">
        <f>ROUND(SUM(J162:J165),5)</f>
        <v>9374.58</v>
      </c>
      <c r="K166" s="51">
        <f>ROUND((I166-J166),5)</f>
        <v>-3559.58</v>
      </c>
      <c r="L166" s="52">
        <f>ROUND(IF(J166=0, IF(I166=0, 0, 1), I166/J166),5)</f>
        <v>0.62029000000000001</v>
      </c>
    </row>
    <row r="167" spans="1:12" x14ac:dyDescent="0.25">
      <c r="A167" s="49"/>
      <c r="B167" s="49"/>
      <c r="C167" s="49"/>
      <c r="D167" s="49"/>
      <c r="E167" s="49"/>
      <c r="F167" s="49" t="s">
        <v>165</v>
      </c>
      <c r="G167" s="49"/>
      <c r="H167" s="49"/>
      <c r="I167" s="51"/>
      <c r="J167" s="51"/>
      <c r="K167" s="51"/>
      <c r="L167" s="52"/>
    </row>
    <row r="168" spans="1:12" x14ac:dyDescent="0.25">
      <c r="A168" s="49"/>
      <c r="B168" s="49"/>
      <c r="C168" s="49"/>
      <c r="D168" s="49"/>
      <c r="E168" s="49"/>
      <c r="F168" s="49"/>
      <c r="G168" s="49" t="s">
        <v>166</v>
      </c>
      <c r="H168" s="49"/>
      <c r="I168" s="51">
        <v>1464.13</v>
      </c>
      <c r="J168" s="51">
        <v>2800</v>
      </c>
      <c r="K168" s="51">
        <f>ROUND((I168-J168),5)</f>
        <v>-1335.87</v>
      </c>
      <c r="L168" s="52">
        <f>ROUND(IF(J168=0, IF(I168=0, 0, 1), I168/J168),5)</f>
        <v>0.52290000000000003</v>
      </c>
    </row>
    <row r="169" spans="1:12" x14ac:dyDescent="0.25">
      <c r="A169" s="49"/>
      <c r="B169" s="49"/>
      <c r="C169" s="49"/>
      <c r="D169" s="49"/>
      <c r="E169" s="49"/>
      <c r="F169" s="49"/>
      <c r="G169" s="49" t="s">
        <v>167</v>
      </c>
      <c r="H169" s="49"/>
      <c r="I169" s="51">
        <v>3386.55</v>
      </c>
      <c r="J169" s="51">
        <v>6500</v>
      </c>
      <c r="K169" s="51">
        <f>ROUND((I169-J169),5)</f>
        <v>-3113.45</v>
      </c>
      <c r="L169" s="52">
        <f>ROUND(IF(J169=0, IF(I169=0, 0, 1), I169/J169),5)</f>
        <v>0.52100999999999997</v>
      </c>
    </row>
    <row r="170" spans="1:12" x14ac:dyDescent="0.25">
      <c r="A170" s="49"/>
      <c r="B170" s="49"/>
      <c r="C170" s="49"/>
      <c r="D170" s="49"/>
      <c r="E170" s="49"/>
      <c r="F170" s="49"/>
      <c r="G170" s="49" t="s">
        <v>168</v>
      </c>
      <c r="H170" s="49"/>
      <c r="I170" s="51">
        <v>1629.46</v>
      </c>
      <c r="J170" s="51">
        <v>6000</v>
      </c>
      <c r="K170" s="51">
        <f>ROUND((I170-J170),5)</f>
        <v>-4370.54</v>
      </c>
      <c r="L170" s="52">
        <f>ROUND(IF(J170=0, IF(I170=0, 0, 1), I170/J170),5)</f>
        <v>0.27157999999999999</v>
      </c>
    </row>
    <row r="171" spans="1:12" ht="15.75" thickBot="1" x14ac:dyDescent="0.3">
      <c r="A171" s="49"/>
      <c r="B171" s="49"/>
      <c r="C171" s="49"/>
      <c r="D171" s="49"/>
      <c r="E171" s="49"/>
      <c r="F171" s="49"/>
      <c r="G171" s="49" t="s">
        <v>169</v>
      </c>
      <c r="H171" s="49"/>
      <c r="I171" s="53">
        <v>5617.8</v>
      </c>
      <c r="J171" s="53">
        <v>11100</v>
      </c>
      <c r="K171" s="53">
        <f>ROUND((I171-J171),5)</f>
        <v>-5482.2</v>
      </c>
      <c r="L171" s="54">
        <f>ROUND(IF(J171=0, IF(I171=0, 0, 1), I171/J171),5)</f>
        <v>0.50610999999999995</v>
      </c>
    </row>
    <row r="172" spans="1:12" x14ac:dyDescent="0.25">
      <c r="A172" s="49"/>
      <c r="B172" s="49"/>
      <c r="C172" s="49"/>
      <c r="D172" s="49"/>
      <c r="E172" s="49"/>
      <c r="F172" s="49" t="s">
        <v>170</v>
      </c>
      <c r="G172" s="49"/>
      <c r="H172" s="49"/>
      <c r="I172" s="51">
        <f>ROUND(SUM(I167:I171),5)</f>
        <v>12097.94</v>
      </c>
      <c r="J172" s="51">
        <f>ROUND(SUM(J167:J171),5)</f>
        <v>26400</v>
      </c>
      <c r="K172" s="51">
        <f>ROUND((I172-J172),5)</f>
        <v>-14302.06</v>
      </c>
      <c r="L172" s="52">
        <f>ROUND(IF(J172=0, IF(I172=0, 0, 1), I172/J172),5)</f>
        <v>0.45826</v>
      </c>
    </row>
    <row r="173" spans="1:12" x14ac:dyDescent="0.25">
      <c r="A173" s="49"/>
      <c r="B173" s="49"/>
      <c r="C173" s="49"/>
      <c r="D173" s="49"/>
      <c r="E173" s="49"/>
      <c r="F173" s="49" t="s">
        <v>171</v>
      </c>
      <c r="G173" s="49"/>
      <c r="H173" s="49"/>
      <c r="I173" s="51"/>
      <c r="J173" s="51"/>
      <c r="K173" s="51"/>
      <c r="L173" s="52"/>
    </row>
    <row r="174" spans="1:12" x14ac:dyDescent="0.25">
      <c r="A174" s="49"/>
      <c r="B174" s="49"/>
      <c r="C174" s="49"/>
      <c r="D174" s="49"/>
      <c r="E174" s="49"/>
      <c r="F174" s="49"/>
      <c r="G174" s="49" t="s">
        <v>172</v>
      </c>
      <c r="H174" s="49"/>
      <c r="I174" s="51"/>
      <c r="J174" s="51"/>
      <c r="K174" s="51"/>
      <c r="L174" s="52"/>
    </row>
    <row r="175" spans="1:12" x14ac:dyDescent="0.25">
      <c r="A175" s="49"/>
      <c r="B175" s="49"/>
      <c r="C175" s="49"/>
      <c r="D175" s="49"/>
      <c r="E175" s="49"/>
      <c r="F175" s="49"/>
      <c r="G175" s="49"/>
      <c r="H175" s="49" t="s">
        <v>173</v>
      </c>
      <c r="I175" s="51">
        <v>4955.79</v>
      </c>
      <c r="J175" s="51">
        <v>5844.01</v>
      </c>
      <c r="K175" s="51">
        <f>ROUND((I175-J175),5)</f>
        <v>-888.22</v>
      </c>
      <c r="L175" s="52">
        <f>ROUND(IF(J175=0, IF(I175=0, 0, 1), I175/J175),5)</f>
        <v>0.84801000000000004</v>
      </c>
    </row>
    <row r="176" spans="1:12" x14ac:dyDescent="0.25">
      <c r="A176" s="49"/>
      <c r="B176" s="49"/>
      <c r="C176" s="49"/>
      <c r="D176" s="49"/>
      <c r="E176" s="49"/>
      <c r="F176" s="49"/>
      <c r="G176" s="49"/>
      <c r="H176" s="49" t="s">
        <v>174</v>
      </c>
      <c r="I176" s="51">
        <v>1054.0899999999999</v>
      </c>
      <c r="J176" s="51">
        <v>1123.99</v>
      </c>
      <c r="K176" s="51">
        <f>ROUND((I176-J176),5)</f>
        <v>-69.900000000000006</v>
      </c>
      <c r="L176" s="52">
        <f>ROUND(IF(J176=0, IF(I176=0, 0, 1), I176/J176),5)</f>
        <v>0.93781000000000003</v>
      </c>
    </row>
    <row r="177" spans="1:12" ht="15.75" thickBot="1" x14ac:dyDescent="0.3">
      <c r="A177" s="49"/>
      <c r="B177" s="49"/>
      <c r="C177" s="49"/>
      <c r="D177" s="49"/>
      <c r="E177" s="49"/>
      <c r="F177" s="49"/>
      <c r="G177" s="49"/>
      <c r="H177" s="49" t="s">
        <v>175</v>
      </c>
      <c r="I177" s="53">
        <v>5187</v>
      </c>
      <c r="J177" s="53">
        <v>7184.77</v>
      </c>
      <c r="K177" s="53">
        <f>ROUND((I177-J177),5)</f>
        <v>-1997.77</v>
      </c>
      <c r="L177" s="54">
        <f>ROUND(IF(J177=0, IF(I177=0, 0, 1), I177/J177),5)</f>
        <v>0.72194000000000003</v>
      </c>
    </row>
    <row r="178" spans="1:12" x14ac:dyDescent="0.25">
      <c r="A178" s="49"/>
      <c r="B178" s="49"/>
      <c r="C178" s="49"/>
      <c r="D178" s="49"/>
      <c r="E178" s="49"/>
      <c r="F178" s="49"/>
      <c r="G178" s="49" t="s">
        <v>176</v>
      </c>
      <c r="H178" s="49"/>
      <c r="I178" s="51">
        <f>ROUND(SUM(I174:I177),5)</f>
        <v>11196.88</v>
      </c>
      <c r="J178" s="51">
        <f>ROUND(SUM(J174:J177),5)</f>
        <v>14152.77</v>
      </c>
      <c r="K178" s="51">
        <f>ROUND((I178-J178),5)</f>
        <v>-2955.89</v>
      </c>
      <c r="L178" s="52">
        <f>ROUND(IF(J178=0, IF(I178=0, 0, 1), I178/J178),5)</f>
        <v>0.79113999999999995</v>
      </c>
    </row>
    <row r="179" spans="1:12" x14ac:dyDescent="0.25">
      <c r="A179" s="49"/>
      <c r="B179" s="49"/>
      <c r="C179" s="49"/>
      <c r="D179" s="49"/>
      <c r="E179" s="49"/>
      <c r="F179" s="49"/>
      <c r="G179" s="49" t="s">
        <v>177</v>
      </c>
      <c r="H179" s="49"/>
      <c r="I179" s="51"/>
      <c r="J179" s="51"/>
      <c r="K179" s="51"/>
      <c r="L179" s="52"/>
    </row>
    <row r="180" spans="1:12" x14ac:dyDescent="0.25">
      <c r="A180" s="49"/>
      <c r="B180" s="49"/>
      <c r="C180" s="49"/>
      <c r="D180" s="49"/>
      <c r="E180" s="49"/>
      <c r="F180" s="49"/>
      <c r="G180" s="49"/>
      <c r="H180" s="49" t="s">
        <v>178</v>
      </c>
      <c r="I180" s="51">
        <v>10347.01</v>
      </c>
      <c r="J180" s="51">
        <v>4721.8900000000003</v>
      </c>
      <c r="K180" s="51">
        <f>ROUND((I180-J180),5)</f>
        <v>5625.12</v>
      </c>
      <c r="L180" s="52">
        <f>ROUND(IF(J180=0, IF(I180=0, 0, 1), I180/J180),5)</f>
        <v>2.19129</v>
      </c>
    </row>
    <row r="181" spans="1:12" x14ac:dyDescent="0.25">
      <c r="A181" s="49"/>
      <c r="B181" s="49"/>
      <c r="C181" s="49"/>
      <c r="D181" s="49"/>
      <c r="E181" s="49"/>
      <c r="F181" s="49"/>
      <c r="G181" s="49"/>
      <c r="H181" s="49" t="s">
        <v>179</v>
      </c>
      <c r="I181" s="51">
        <v>1237.4100000000001</v>
      </c>
      <c r="J181" s="51">
        <v>1079.03</v>
      </c>
      <c r="K181" s="51">
        <f>ROUND((I181-J181),5)</f>
        <v>158.38</v>
      </c>
      <c r="L181" s="52">
        <f>ROUND(IF(J181=0, IF(I181=0, 0, 1), I181/J181),5)</f>
        <v>1.1467799999999999</v>
      </c>
    </row>
    <row r="182" spans="1:12" ht="15.75" thickBot="1" x14ac:dyDescent="0.3">
      <c r="A182" s="49"/>
      <c r="B182" s="49"/>
      <c r="C182" s="49"/>
      <c r="D182" s="49"/>
      <c r="E182" s="49"/>
      <c r="F182" s="49"/>
      <c r="G182" s="49"/>
      <c r="H182" s="49" t="s">
        <v>180</v>
      </c>
      <c r="I182" s="53">
        <v>3263</v>
      </c>
      <c r="J182" s="53">
        <v>1834.69</v>
      </c>
      <c r="K182" s="53">
        <f>ROUND((I182-J182),5)</f>
        <v>1428.31</v>
      </c>
      <c r="L182" s="54">
        <f>ROUND(IF(J182=0, IF(I182=0, 0, 1), I182/J182),5)</f>
        <v>1.7785</v>
      </c>
    </row>
    <row r="183" spans="1:12" x14ac:dyDescent="0.25">
      <c r="A183" s="49"/>
      <c r="B183" s="49"/>
      <c r="C183" s="49"/>
      <c r="D183" s="49"/>
      <c r="E183" s="49"/>
      <c r="F183" s="49"/>
      <c r="G183" s="49" t="s">
        <v>181</v>
      </c>
      <c r="H183" s="49"/>
      <c r="I183" s="51">
        <f>ROUND(SUM(I179:I182),5)</f>
        <v>14847.42</v>
      </c>
      <c r="J183" s="51">
        <f>ROUND(SUM(J179:J182),5)</f>
        <v>7635.61</v>
      </c>
      <c r="K183" s="51">
        <f>ROUND((I183-J183),5)</f>
        <v>7211.81</v>
      </c>
      <c r="L183" s="52">
        <f>ROUND(IF(J183=0, IF(I183=0, 0, 1), I183/J183),5)</f>
        <v>1.9444999999999999</v>
      </c>
    </row>
    <row r="184" spans="1:12" x14ac:dyDescent="0.25">
      <c r="A184" s="49"/>
      <c r="B184" s="49"/>
      <c r="C184" s="49"/>
      <c r="D184" s="49"/>
      <c r="E184" s="49"/>
      <c r="F184" s="49"/>
      <c r="G184" s="49" t="s">
        <v>182</v>
      </c>
      <c r="H184" s="49"/>
      <c r="I184" s="51"/>
      <c r="J184" s="51"/>
      <c r="K184" s="51"/>
      <c r="L184" s="52"/>
    </row>
    <row r="185" spans="1:12" x14ac:dyDescent="0.25">
      <c r="A185" s="49"/>
      <c r="B185" s="49"/>
      <c r="C185" s="49"/>
      <c r="D185" s="49"/>
      <c r="E185" s="49"/>
      <c r="F185" s="49"/>
      <c r="G185" s="49"/>
      <c r="H185" s="49" t="s">
        <v>183</v>
      </c>
      <c r="I185" s="51">
        <v>3462.2</v>
      </c>
      <c r="J185" s="51">
        <v>3863.37</v>
      </c>
      <c r="K185" s="51">
        <f>ROUND((I185-J185),5)</f>
        <v>-401.17</v>
      </c>
      <c r="L185" s="52">
        <f>ROUND(IF(J185=0, IF(I185=0, 0, 1), I185/J185),5)</f>
        <v>0.89615999999999996</v>
      </c>
    </row>
    <row r="186" spans="1:12" x14ac:dyDescent="0.25">
      <c r="A186" s="49"/>
      <c r="B186" s="49"/>
      <c r="C186" s="49"/>
      <c r="D186" s="49"/>
      <c r="E186" s="49"/>
      <c r="F186" s="49"/>
      <c r="G186" s="49"/>
      <c r="H186" s="49" t="s">
        <v>184</v>
      </c>
      <c r="I186" s="51">
        <v>2291.5</v>
      </c>
      <c r="J186" s="51">
        <v>2292.9299999999998</v>
      </c>
      <c r="K186" s="51">
        <f>ROUND((I186-J186),5)</f>
        <v>-1.43</v>
      </c>
      <c r="L186" s="52">
        <f>ROUND(IF(J186=0, IF(I186=0, 0, 1), I186/J186),5)</f>
        <v>0.99938000000000005</v>
      </c>
    </row>
    <row r="187" spans="1:12" x14ac:dyDescent="0.25">
      <c r="A187" s="49"/>
      <c r="B187" s="49"/>
      <c r="C187" s="49"/>
      <c r="D187" s="49"/>
      <c r="E187" s="49"/>
      <c r="F187" s="49"/>
      <c r="G187" s="49"/>
      <c r="H187" s="49" t="s">
        <v>185</v>
      </c>
      <c r="I187" s="51">
        <v>7577.67</v>
      </c>
      <c r="J187" s="51">
        <v>11431.2</v>
      </c>
      <c r="K187" s="51">
        <f>ROUND((I187-J187),5)</f>
        <v>-3853.53</v>
      </c>
      <c r="L187" s="52">
        <f>ROUND(IF(J187=0, IF(I187=0, 0, 1), I187/J187),5)</f>
        <v>0.66288999999999998</v>
      </c>
    </row>
    <row r="188" spans="1:12" ht="15.75" thickBot="1" x14ac:dyDescent="0.3">
      <c r="A188" s="49"/>
      <c r="B188" s="49"/>
      <c r="C188" s="49"/>
      <c r="D188" s="49"/>
      <c r="E188" s="49"/>
      <c r="F188" s="49"/>
      <c r="G188" s="49"/>
      <c r="H188" s="49" t="s">
        <v>186</v>
      </c>
      <c r="I188" s="55">
        <v>175</v>
      </c>
      <c r="J188" s="55"/>
      <c r="K188" s="55"/>
      <c r="L188" s="56"/>
    </row>
    <row r="189" spans="1:12" ht="15.75" thickBot="1" x14ac:dyDescent="0.3">
      <c r="A189" s="49"/>
      <c r="B189" s="49"/>
      <c r="C189" s="49"/>
      <c r="D189" s="49"/>
      <c r="E189" s="49"/>
      <c r="F189" s="49"/>
      <c r="G189" s="49" t="s">
        <v>187</v>
      </c>
      <c r="H189" s="49"/>
      <c r="I189" s="59">
        <f>ROUND(SUM(I184:I188),5)</f>
        <v>13506.37</v>
      </c>
      <c r="J189" s="59">
        <f>ROUND(SUM(J184:J188),5)</f>
        <v>17587.5</v>
      </c>
      <c r="K189" s="59">
        <f>ROUND((I189-J189),5)</f>
        <v>-4081.13</v>
      </c>
      <c r="L189" s="60">
        <f>ROUND(IF(J189=0, IF(I189=0, 0, 1), I189/J189),5)</f>
        <v>0.76795000000000002</v>
      </c>
    </row>
    <row r="190" spans="1:12" ht="15.75" thickBot="1" x14ac:dyDescent="0.3">
      <c r="A190" s="49"/>
      <c r="B190" s="49"/>
      <c r="C190" s="49"/>
      <c r="D190" s="49"/>
      <c r="E190" s="49"/>
      <c r="F190" s="49" t="s">
        <v>188</v>
      </c>
      <c r="G190" s="49"/>
      <c r="H190" s="49"/>
      <c r="I190" s="57">
        <f>ROUND(I173+I178+I183+I189,5)</f>
        <v>39550.67</v>
      </c>
      <c r="J190" s="57">
        <f>ROUND(J173+J178+J183+J189,5)</f>
        <v>39375.879999999997</v>
      </c>
      <c r="K190" s="57">
        <f>ROUND((I190-J190),5)</f>
        <v>174.79</v>
      </c>
      <c r="L190" s="58">
        <f>ROUND(IF(J190=0, IF(I190=0, 0, 1), I190/J190),5)</f>
        <v>1.00444</v>
      </c>
    </row>
    <row r="191" spans="1:12" x14ac:dyDescent="0.25">
      <c r="A191" s="49"/>
      <c r="B191" s="49"/>
      <c r="C191" s="49"/>
      <c r="D191" s="49"/>
      <c r="E191" s="49" t="s">
        <v>189</v>
      </c>
      <c r="F191" s="49"/>
      <c r="G191" s="49"/>
      <c r="H191" s="49"/>
      <c r="I191" s="51">
        <f>ROUND(SUM(I93:I98)+SUM(I102:I111)+I118+I127+I136+I144+I151+I161+I166+I172+I190,5)</f>
        <v>184587.89</v>
      </c>
      <c r="J191" s="51">
        <f>ROUND(SUM(J93:J98)+SUM(J102:J111)+J118+J127+J136+J144+J151+J161+J166+J172+J190,5)</f>
        <v>268671.18</v>
      </c>
      <c r="K191" s="51">
        <f>ROUND((I191-J191),5)</f>
        <v>-84083.29</v>
      </c>
      <c r="L191" s="52">
        <f>ROUND(IF(J191=0, IF(I191=0, 0, 1), I191/J191),5)</f>
        <v>0.68703999999999998</v>
      </c>
    </row>
    <row r="192" spans="1:12" x14ac:dyDescent="0.25">
      <c r="A192" s="49"/>
      <c r="B192" s="49"/>
      <c r="C192" s="49"/>
      <c r="D192" s="49"/>
      <c r="E192" s="49" t="s">
        <v>190</v>
      </c>
      <c r="F192" s="49"/>
      <c r="G192" s="49"/>
      <c r="H192" s="49"/>
      <c r="I192" s="51"/>
      <c r="J192" s="51"/>
      <c r="K192" s="51"/>
      <c r="L192" s="52"/>
    </row>
    <row r="193" spans="1:12" x14ac:dyDescent="0.25">
      <c r="A193" s="49"/>
      <c r="B193" s="49"/>
      <c r="C193" s="49"/>
      <c r="D193" s="49"/>
      <c r="E193" s="49"/>
      <c r="F193" s="49" t="s">
        <v>191</v>
      </c>
      <c r="G193" s="49"/>
      <c r="H193" s="49"/>
      <c r="I193" s="51"/>
      <c r="J193" s="51"/>
      <c r="K193" s="51"/>
      <c r="L193" s="52"/>
    </row>
    <row r="194" spans="1:12" x14ac:dyDescent="0.25">
      <c r="A194" s="49"/>
      <c r="B194" s="49"/>
      <c r="C194" s="49"/>
      <c r="D194" s="49"/>
      <c r="E194" s="49"/>
      <c r="F194" s="49"/>
      <c r="G194" s="49" t="s">
        <v>192</v>
      </c>
      <c r="H194" s="49"/>
      <c r="I194" s="51">
        <v>154873.57999999999</v>
      </c>
      <c r="J194" s="51">
        <v>261586.75</v>
      </c>
      <c r="K194" s="51">
        <f>ROUND((I194-J194),5)</f>
        <v>-106713.17</v>
      </c>
      <c r="L194" s="52">
        <f>ROUND(IF(J194=0, IF(I194=0, 0, 1), I194/J194),5)</f>
        <v>0.59204999999999997</v>
      </c>
    </row>
    <row r="195" spans="1:12" x14ac:dyDescent="0.25">
      <c r="A195" s="49"/>
      <c r="B195" s="49"/>
      <c r="C195" s="49"/>
      <c r="D195" s="49"/>
      <c r="E195" s="49"/>
      <c r="F195" s="49"/>
      <c r="G195" s="49" t="s">
        <v>193</v>
      </c>
      <c r="H195" s="49"/>
      <c r="I195" s="51">
        <v>20906.87</v>
      </c>
      <c r="J195" s="51">
        <v>21000</v>
      </c>
      <c r="K195" s="51">
        <f>ROUND((I195-J195),5)</f>
        <v>-93.13</v>
      </c>
      <c r="L195" s="52">
        <f>ROUND(IF(J195=0, IF(I195=0, 0, 1), I195/J195),5)</f>
        <v>0.99556999999999995</v>
      </c>
    </row>
    <row r="196" spans="1:12" x14ac:dyDescent="0.25">
      <c r="A196" s="49"/>
      <c r="B196" s="49"/>
      <c r="C196" s="49"/>
      <c r="D196" s="49"/>
      <c r="E196" s="49"/>
      <c r="F196" s="49"/>
      <c r="G196" s="49" t="s">
        <v>194</v>
      </c>
      <c r="H196" s="49"/>
      <c r="I196" s="51">
        <v>1140</v>
      </c>
      <c r="J196" s="51">
        <v>6197.97</v>
      </c>
      <c r="K196" s="51">
        <f>ROUND((I196-J196),5)</f>
        <v>-5057.97</v>
      </c>
      <c r="L196" s="52">
        <f>ROUND(IF(J196=0, IF(I196=0, 0, 1), I196/J196),5)</f>
        <v>0.18393000000000001</v>
      </c>
    </row>
    <row r="197" spans="1:12" x14ac:dyDescent="0.25">
      <c r="A197" s="49"/>
      <c r="B197" s="49"/>
      <c r="C197" s="49"/>
      <c r="D197" s="49"/>
      <c r="E197" s="49"/>
      <c r="F197" s="49"/>
      <c r="G197" s="49" t="s">
        <v>195</v>
      </c>
      <c r="H197" s="49"/>
      <c r="I197" s="51">
        <v>24546.55</v>
      </c>
      <c r="J197" s="51">
        <v>36863.620000000003</v>
      </c>
      <c r="K197" s="51">
        <f>ROUND((I197-J197),5)</f>
        <v>-12317.07</v>
      </c>
      <c r="L197" s="52">
        <f>ROUND(IF(J197=0, IF(I197=0, 0, 1), I197/J197),5)</f>
        <v>0.66586999999999996</v>
      </c>
    </row>
    <row r="198" spans="1:12" x14ac:dyDescent="0.25">
      <c r="A198" s="49"/>
      <c r="B198" s="49"/>
      <c r="C198" s="49"/>
      <c r="D198" s="49"/>
      <c r="E198" s="49"/>
      <c r="F198" s="49"/>
      <c r="G198" s="49" t="s">
        <v>412</v>
      </c>
      <c r="H198" s="49"/>
      <c r="I198" s="51">
        <v>168.56</v>
      </c>
      <c r="J198" s="51"/>
      <c r="K198" s="51"/>
      <c r="L198" s="52"/>
    </row>
    <row r="199" spans="1:12" x14ac:dyDescent="0.25">
      <c r="A199" s="49"/>
      <c r="B199" s="49"/>
      <c r="C199" s="49"/>
      <c r="D199" s="49"/>
      <c r="E199" s="49"/>
      <c r="F199" s="49"/>
      <c r="G199" s="49" t="s">
        <v>196</v>
      </c>
      <c r="H199" s="49"/>
      <c r="I199" s="51">
        <v>14030.01</v>
      </c>
      <c r="J199" s="51">
        <v>20000</v>
      </c>
      <c r="K199" s="51">
        <f>ROUND((I199-J199),5)</f>
        <v>-5969.99</v>
      </c>
      <c r="L199" s="52">
        <f>ROUND(IF(J199=0, IF(I199=0, 0, 1), I199/J199),5)</f>
        <v>0.70150000000000001</v>
      </c>
    </row>
    <row r="200" spans="1:12" x14ac:dyDescent="0.25">
      <c r="A200" s="49"/>
      <c r="B200" s="49"/>
      <c r="C200" s="49"/>
      <c r="D200" s="49"/>
      <c r="E200" s="49"/>
      <c r="F200" s="49"/>
      <c r="G200" s="49" t="s">
        <v>197</v>
      </c>
      <c r="H200" s="49"/>
      <c r="I200" s="51">
        <v>24481.25</v>
      </c>
      <c r="J200" s="51">
        <v>31917.599999999999</v>
      </c>
      <c r="K200" s="51">
        <f>ROUND((I200-J200),5)</f>
        <v>-7436.35</v>
      </c>
      <c r="L200" s="52">
        <f>ROUND(IF(J200=0, IF(I200=0, 0, 1), I200/J200),5)</f>
        <v>0.76700999999999997</v>
      </c>
    </row>
    <row r="201" spans="1:12" x14ac:dyDescent="0.25">
      <c r="A201" s="49"/>
      <c r="B201" s="49"/>
      <c r="C201" s="49"/>
      <c r="D201" s="49"/>
      <c r="E201" s="49"/>
      <c r="F201" s="49"/>
      <c r="G201" s="49" t="s">
        <v>198</v>
      </c>
      <c r="H201" s="49"/>
      <c r="I201" s="51">
        <v>19307.7</v>
      </c>
      <c r="J201" s="51">
        <v>27540</v>
      </c>
      <c r="K201" s="51">
        <f>ROUND((I201-J201),5)</f>
        <v>-8232.2999999999993</v>
      </c>
      <c r="L201" s="52">
        <f>ROUND(IF(J201=0, IF(I201=0, 0, 1), I201/J201),5)</f>
        <v>0.70108000000000004</v>
      </c>
    </row>
    <row r="202" spans="1:12" x14ac:dyDescent="0.25">
      <c r="A202" s="49"/>
      <c r="B202" s="49"/>
      <c r="C202" s="49"/>
      <c r="D202" s="49"/>
      <c r="E202" s="49"/>
      <c r="F202" s="49"/>
      <c r="G202" s="49" t="s">
        <v>199</v>
      </c>
      <c r="H202" s="49"/>
      <c r="I202" s="51">
        <v>15150.72</v>
      </c>
      <c r="J202" s="51">
        <v>17340</v>
      </c>
      <c r="K202" s="51">
        <f>ROUND((I202-J202),5)</f>
        <v>-2189.2800000000002</v>
      </c>
      <c r="L202" s="52">
        <f>ROUND(IF(J202=0, IF(I202=0, 0, 1), I202/J202),5)</f>
        <v>0.87373999999999996</v>
      </c>
    </row>
    <row r="203" spans="1:12" x14ac:dyDescent="0.25">
      <c r="A203" s="49"/>
      <c r="B203" s="49"/>
      <c r="C203" s="49"/>
      <c r="D203" s="49"/>
      <c r="E203" s="49"/>
      <c r="F203" s="49"/>
      <c r="G203" s="49" t="s">
        <v>200</v>
      </c>
      <c r="H203" s="49"/>
      <c r="I203" s="51">
        <v>3768.03</v>
      </c>
      <c r="J203" s="51">
        <v>9565</v>
      </c>
      <c r="K203" s="51">
        <f>ROUND((I203-J203),5)</f>
        <v>-5796.97</v>
      </c>
      <c r="L203" s="52">
        <f>ROUND(IF(J203=0, IF(I203=0, 0, 1), I203/J203),5)</f>
        <v>0.39394000000000001</v>
      </c>
    </row>
    <row r="204" spans="1:12" x14ac:dyDescent="0.25">
      <c r="A204" s="49"/>
      <c r="B204" s="49"/>
      <c r="C204" s="49"/>
      <c r="D204" s="49"/>
      <c r="E204" s="49"/>
      <c r="F204" s="49"/>
      <c r="G204" s="49" t="s">
        <v>201</v>
      </c>
      <c r="H204" s="49"/>
      <c r="I204" s="51"/>
      <c r="J204" s="51"/>
      <c r="K204" s="51"/>
      <c r="L204" s="52"/>
    </row>
    <row r="205" spans="1:12" x14ac:dyDescent="0.25">
      <c r="A205" s="49"/>
      <c r="B205" s="49"/>
      <c r="C205" s="49"/>
      <c r="D205" s="49"/>
      <c r="E205" s="49"/>
      <c r="F205" s="49"/>
      <c r="G205" s="49"/>
      <c r="H205" s="49" t="s">
        <v>202</v>
      </c>
      <c r="I205" s="51">
        <v>69117.36</v>
      </c>
      <c r="J205" s="51">
        <v>121177.36</v>
      </c>
      <c r="K205" s="51">
        <f t="shared" ref="K205:K211" si="16">ROUND((I205-J205),5)</f>
        <v>-52060</v>
      </c>
      <c r="L205" s="52">
        <f t="shared" ref="L205:L211" si="17">ROUND(IF(J205=0, IF(I205=0, 0, 1), I205/J205),5)</f>
        <v>0.57038</v>
      </c>
    </row>
    <row r="206" spans="1:12" x14ac:dyDescent="0.25">
      <c r="A206" s="49"/>
      <c r="B206" s="49"/>
      <c r="C206" s="49"/>
      <c r="D206" s="49"/>
      <c r="E206" s="49"/>
      <c r="F206" s="49"/>
      <c r="G206" s="49"/>
      <c r="H206" s="49" t="s">
        <v>203</v>
      </c>
      <c r="I206" s="51">
        <v>27167.09</v>
      </c>
      <c r="J206" s="51">
        <v>36722.19</v>
      </c>
      <c r="K206" s="51">
        <f t="shared" si="16"/>
        <v>-9555.1</v>
      </c>
      <c r="L206" s="52">
        <f t="shared" si="17"/>
        <v>0.73980000000000001</v>
      </c>
    </row>
    <row r="207" spans="1:12" x14ac:dyDescent="0.25">
      <c r="A207" s="49"/>
      <c r="B207" s="49"/>
      <c r="C207" s="49"/>
      <c r="D207" s="49"/>
      <c r="E207" s="49"/>
      <c r="F207" s="49"/>
      <c r="G207" s="49"/>
      <c r="H207" s="49" t="s">
        <v>204</v>
      </c>
      <c r="I207" s="51">
        <v>4604.33</v>
      </c>
      <c r="J207" s="51">
        <v>7000</v>
      </c>
      <c r="K207" s="51">
        <f t="shared" si="16"/>
        <v>-2395.67</v>
      </c>
      <c r="L207" s="52">
        <f t="shared" si="17"/>
        <v>0.65776000000000001</v>
      </c>
    </row>
    <row r="208" spans="1:12" x14ac:dyDescent="0.25">
      <c r="A208" s="49"/>
      <c r="B208" s="49"/>
      <c r="C208" s="49"/>
      <c r="D208" s="49"/>
      <c r="E208" s="49"/>
      <c r="F208" s="49"/>
      <c r="G208" s="49"/>
      <c r="H208" s="49" t="s">
        <v>205</v>
      </c>
      <c r="I208" s="51">
        <v>325.60000000000002</v>
      </c>
      <c r="J208" s="51">
        <v>700</v>
      </c>
      <c r="K208" s="51">
        <f t="shared" si="16"/>
        <v>-374.4</v>
      </c>
      <c r="L208" s="52">
        <f t="shared" si="17"/>
        <v>0.46514</v>
      </c>
    </row>
    <row r="209" spans="1:12" x14ac:dyDescent="0.25">
      <c r="A209" s="49"/>
      <c r="B209" s="49"/>
      <c r="C209" s="49"/>
      <c r="D209" s="49"/>
      <c r="E209" s="49"/>
      <c r="F209" s="49"/>
      <c r="G209" s="49"/>
      <c r="H209" s="49" t="s">
        <v>206</v>
      </c>
      <c r="I209" s="51">
        <v>21162.47</v>
      </c>
      <c r="J209" s="51">
        <v>32968.49</v>
      </c>
      <c r="K209" s="51">
        <f t="shared" si="16"/>
        <v>-11806.02</v>
      </c>
      <c r="L209" s="52">
        <f t="shared" si="17"/>
        <v>0.64190000000000003</v>
      </c>
    </row>
    <row r="210" spans="1:12" x14ac:dyDescent="0.25">
      <c r="A210" s="49"/>
      <c r="B210" s="49"/>
      <c r="C210" s="49"/>
      <c r="D210" s="49"/>
      <c r="E210" s="49"/>
      <c r="F210" s="49"/>
      <c r="G210" s="49"/>
      <c r="H210" s="49" t="s">
        <v>207</v>
      </c>
      <c r="I210" s="51">
        <v>9458.1</v>
      </c>
      <c r="J210" s="51">
        <v>10500</v>
      </c>
      <c r="K210" s="51">
        <f t="shared" si="16"/>
        <v>-1041.9000000000001</v>
      </c>
      <c r="L210" s="52">
        <f t="shared" si="17"/>
        <v>0.90076999999999996</v>
      </c>
    </row>
    <row r="211" spans="1:12" x14ac:dyDescent="0.25">
      <c r="A211" s="49"/>
      <c r="B211" s="49"/>
      <c r="C211" s="49"/>
      <c r="D211" s="49"/>
      <c r="E211" s="49"/>
      <c r="F211" s="49"/>
      <c r="G211" s="49"/>
      <c r="H211" s="49" t="s">
        <v>208</v>
      </c>
      <c r="I211" s="51">
        <v>1880.88</v>
      </c>
      <c r="J211" s="51">
        <v>2900</v>
      </c>
      <c r="K211" s="51">
        <f t="shared" si="16"/>
        <v>-1019.12</v>
      </c>
      <c r="L211" s="52">
        <f t="shared" si="17"/>
        <v>0.64858000000000005</v>
      </c>
    </row>
    <row r="212" spans="1:12" ht="15.75" thickBot="1" x14ac:dyDescent="0.3">
      <c r="A212" s="49"/>
      <c r="B212" s="49"/>
      <c r="C212" s="49"/>
      <c r="D212" s="49"/>
      <c r="E212" s="49"/>
      <c r="F212" s="49"/>
      <c r="G212" s="49"/>
      <c r="H212" s="49" t="s">
        <v>209</v>
      </c>
      <c r="I212" s="53">
        <v>0</v>
      </c>
      <c r="J212" s="53"/>
      <c r="K212" s="53"/>
      <c r="L212" s="54"/>
    </row>
    <row r="213" spans="1:12" x14ac:dyDescent="0.25">
      <c r="A213" s="49"/>
      <c r="B213" s="49"/>
      <c r="C213" s="49"/>
      <c r="D213" s="49"/>
      <c r="E213" s="49"/>
      <c r="F213" s="49"/>
      <c r="G213" s="49" t="s">
        <v>210</v>
      </c>
      <c r="H213" s="49"/>
      <c r="I213" s="51">
        <f>ROUND(SUM(I204:I212),5)</f>
        <v>133715.82999999999</v>
      </c>
      <c r="J213" s="51">
        <f>ROUND(SUM(J204:J212),5)</f>
        <v>211968.04</v>
      </c>
      <c r="K213" s="51">
        <f>ROUND((I213-J213),5)</f>
        <v>-78252.210000000006</v>
      </c>
      <c r="L213" s="52">
        <f>ROUND(IF(J213=0, IF(I213=0, 0, 1), I213/J213),5)</f>
        <v>0.63083</v>
      </c>
    </row>
    <row r="214" spans="1:12" x14ac:dyDescent="0.25">
      <c r="A214" s="49"/>
      <c r="B214" s="49"/>
      <c r="C214" s="49"/>
      <c r="D214" s="49"/>
      <c r="E214" s="49"/>
      <c r="F214" s="49"/>
      <c r="G214" s="49" t="s">
        <v>211</v>
      </c>
      <c r="H214" s="49"/>
      <c r="I214" s="51"/>
      <c r="J214" s="51"/>
      <c r="K214" s="51"/>
      <c r="L214" s="52"/>
    </row>
    <row r="215" spans="1:12" ht="15.75" thickBot="1" x14ac:dyDescent="0.3">
      <c r="A215" s="49"/>
      <c r="B215" s="49"/>
      <c r="C215" s="49"/>
      <c r="D215" s="49"/>
      <c r="E215" s="49"/>
      <c r="F215" s="49"/>
      <c r="G215" s="49"/>
      <c r="H215" s="49" t="s">
        <v>212</v>
      </c>
      <c r="I215" s="55">
        <v>552.78</v>
      </c>
      <c r="J215" s="55">
        <v>8000</v>
      </c>
      <c r="K215" s="55">
        <f t="shared" ref="K215:K241" si="18">ROUND((I215-J215),5)</f>
        <v>-7447.22</v>
      </c>
      <c r="L215" s="56">
        <f t="shared" ref="L215:L241" si="19">ROUND(IF(J215=0, IF(I215=0, 0, 1), I215/J215),5)</f>
        <v>6.9099999999999995E-2</v>
      </c>
    </row>
    <row r="216" spans="1:12" ht="15.75" thickBot="1" x14ac:dyDescent="0.3">
      <c r="A216" s="49"/>
      <c r="B216" s="49"/>
      <c r="C216" s="49"/>
      <c r="D216" s="49"/>
      <c r="E216" s="49"/>
      <c r="F216" s="49"/>
      <c r="G216" s="49" t="s">
        <v>213</v>
      </c>
      <c r="H216" s="49"/>
      <c r="I216" s="57">
        <f>ROUND(SUM(I214:I215),5)</f>
        <v>552.78</v>
      </c>
      <c r="J216" s="57">
        <f>ROUND(SUM(J214:J215),5)</f>
        <v>8000</v>
      </c>
      <c r="K216" s="57">
        <f t="shared" si="18"/>
        <v>-7447.22</v>
      </c>
      <c r="L216" s="58">
        <f t="shared" si="19"/>
        <v>6.9099999999999995E-2</v>
      </c>
    </row>
    <row r="217" spans="1:12" x14ac:dyDescent="0.25">
      <c r="A217" s="49"/>
      <c r="B217" s="49"/>
      <c r="C217" s="49"/>
      <c r="D217" s="49"/>
      <c r="E217" s="49"/>
      <c r="F217" s="49" t="s">
        <v>214</v>
      </c>
      <c r="G217" s="49"/>
      <c r="H217" s="49"/>
      <c r="I217" s="51">
        <f>ROUND(SUM(I193:I203)+I213+I216,5)</f>
        <v>412641.88</v>
      </c>
      <c r="J217" s="51">
        <f>ROUND(SUM(J193:J203)+J213+J216,5)</f>
        <v>651978.98</v>
      </c>
      <c r="K217" s="51">
        <f t="shared" si="18"/>
        <v>-239337.1</v>
      </c>
      <c r="L217" s="52">
        <f t="shared" si="19"/>
        <v>0.63290999999999997</v>
      </c>
    </row>
    <row r="218" spans="1:12" x14ac:dyDescent="0.25">
      <c r="A218" s="49"/>
      <c r="B218" s="49"/>
      <c r="C218" s="49"/>
      <c r="D218" s="49"/>
      <c r="E218" s="49"/>
      <c r="F218" s="49" t="s">
        <v>215</v>
      </c>
      <c r="G218" s="49"/>
      <c r="H218" s="49"/>
      <c r="I218" s="51">
        <v>3998.2</v>
      </c>
      <c r="J218" s="51">
        <v>10000</v>
      </c>
      <c r="K218" s="51">
        <f t="shared" si="18"/>
        <v>-6001.8</v>
      </c>
      <c r="L218" s="52">
        <f t="shared" si="19"/>
        <v>0.39982000000000001</v>
      </c>
    </row>
    <row r="219" spans="1:12" x14ac:dyDescent="0.25">
      <c r="A219" s="49"/>
      <c r="B219" s="49"/>
      <c r="C219" s="49"/>
      <c r="D219" s="49"/>
      <c r="E219" s="49"/>
      <c r="F219" s="49" t="s">
        <v>216</v>
      </c>
      <c r="G219" s="49"/>
      <c r="H219" s="49"/>
      <c r="I219" s="51">
        <v>138.25</v>
      </c>
      <c r="J219" s="51">
        <v>500</v>
      </c>
      <c r="K219" s="51">
        <f t="shared" si="18"/>
        <v>-361.75</v>
      </c>
      <c r="L219" s="52">
        <f t="shared" si="19"/>
        <v>0.27650000000000002</v>
      </c>
    </row>
    <row r="220" spans="1:12" x14ac:dyDescent="0.25">
      <c r="A220" s="49"/>
      <c r="B220" s="49"/>
      <c r="C220" s="49"/>
      <c r="D220" s="49"/>
      <c r="E220" s="49"/>
      <c r="F220" s="49" t="s">
        <v>217</v>
      </c>
      <c r="G220" s="49"/>
      <c r="H220" s="49"/>
      <c r="I220" s="51">
        <v>702</v>
      </c>
      <c r="J220" s="51">
        <v>1500</v>
      </c>
      <c r="K220" s="51">
        <f t="shared" si="18"/>
        <v>-798</v>
      </c>
      <c r="L220" s="52">
        <f t="shared" si="19"/>
        <v>0.46800000000000003</v>
      </c>
    </row>
    <row r="221" spans="1:12" x14ac:dyDescent="0.25">
      <c r="A221" s="49"/>
      <c r="B221" s="49"/>
      <c r="C221" s="49"/>
      <c r="D221" s="49"/>
      <c r="E221" s="49"/>
      <c r="F221" s="49" t="s">
        <v>218</v>
      </c>
      <c r="G221" s="49"/>
      <c r="H221" s="49"/>
      <c r="I221" s="51">
        <v>1112.81</v>
      </c>
      <c r="J221" s="51">
        <v>2500</v>
      </c>
      <c r="K221" s="51">
        <f t="shared" si="18"/>
        <v>-1387.19</v>
      </c>
      <c r="L221" s="52">
        <f t="shared" si="19"/>
        <v>0.44512000000000002</v>
      </c>
    </row>
    <row r="222" spans="1:12" x14ac:dyDescent="0.25">
      <c r="A222" s="49"/>
      <c r="B222" s="49"/>
      <c r="C222" s="49"/>
      <c r="D222" s="49"/>
      <c r="E222" s="49"/>
      <c r="F222" s="49" t="s">
        <v>219</v>
      </c>
      <c r="G222" s="49"/>
      <c r="H222" s="49"/>
      <c r="I222" s="51">
        <v>11.52</v>
      </c>
      <c r="J222" s="51">
        <v>2000</v>
      </c>
      <c r="K222" s="51">
        <f t="shared" si="18"/>
        <v>-1988.48</v>
      </c>
      <c r="L222" s="52">
        <f t="shared" si="19"/>
        <v>5.7600000000000004E-3</v>
      </c>
    </row>
    <row r="223" spans="1:12" x14ac:dyDescent="0.25">
      <c r="A223" s="49"/>
      <c r="B223" s="49"/>
      <c r="C223" s="49"/>
      <c r="D223" s="49"/>
      <c r="E223" s="49"/>
      <c r="F223" s="49" t="s">
        <v>220</v>
      </c>
      <c r="G223" s="49"/>
      <c r="H223" s="49"/>
      <c r="I223" s="51">
        <v>619.83000000000004</v>
      </c>
      <c r="J223" s="51">
        <v>3500</v>
      </c>
      <c r="K223" s="51">
        <f t="shared" si="18"/>
        <v>-2880.17</v>
      </c>
      <c r="L223" s="52">
        <f t="shared" si="19"/>
        <v>0.17709</v>
      </c>
    </row>
    <row r="224" spans="1:12" x14ac:dyDescent="0.25">
      <c r="A224" s="49"/>
      <c r="B224" s="49"/>
      <c r="C224" s="49"/>
      <c r="D224" s="49"/>
      <c r="E224" s="49"/>
      <c r="F224" s="49" t="s">
        <v>221</v>
      </c>
      <c r="G224" s="49"/>
      <c r="H224" s="49"/>
      <c r="I224" s="51">
        <v>0</v>
      </c>
      <c r="J224" s="51">
        <v>1000</v>
      </c>
      <c r="K224" s="51">
        <f t="shared" si="18"/>
        <v>-1000</v>
      </c>
      <c r="L224" s="52">
        <f t="shared" si="19"/>
        <v>0</v>
      </c>
    </row>
    <row r="225" spans="1:12" x14ac:dyDescent="0.25">
      <c r="A225" s="49"/>
      <c r="B225" s="49"/>
      <c r="C225" s="49"/>
      <c r="D225" s="49"/>
      <c r="E225" s="49"/>
      <c r="F225" s="49" t="s">
        <v>222</v>
      </c>
      <c r="G225" s="49"/>
      <c r="H225" s="49"/>
      <c r="I225" s="51">
        <v>1205.81</v>
      </c>
      <c r="J225" s="51">
        <v>2000</v>
      </c>
      <c r="K225" s="51">
        <f t="shared" si="18"/>
        <v>-794.19</v>
      </c>
      <c r="L225" s="52">
        <f t="shared" si="19"/>
        <v>0.60290999999999995</v>
      </c>
    </row>
    <row r="226" spans="1:12" x14ac:dyDescent="0.25">
      <c r="A226" s="49"/>
      <c r="B226" s="49"/>
      <c r="C226" s="49"/>
      <c r="D226" s="49"/>
      <c r="E226" s="49"/>
      <c r="F226" s="49" t="s">
        <v>223</v>
      </c>
      <c r="G226" s="49"/>
      <c r="H226" s="49"/>
      <c r="I226" s="51">
        <v>282.74</v>
      </c>
      <c r="J226" s="51">
        <v>250</v>
      </c>
      <c r="K226" s="51">
        <f t="shared" si="18"/>
        <v>32.74</v>
      </c>
      <c r="L226" s="52">
        <f t="shared" si="19"/>
        <v>1.13096</v>
      </c>
    </row>
    <row r="227" spans="1:12" x14ac:dyDescent="0.25">
      <c r="A227" s="49"/>
      <c r="B227" s="49"/>
      <c r="C227" s="49"/>
      <c r="D227" s="49"/>
      <c r="E227" s="49"/>
      <c r="F227" s="49" t="s">
        <v>224</v>
      </c>
      <c r="G227" s="49"/>
      <c r="H227" s="49"/>
      <c r="I227" s="51">
        <v>8114.38</v>
      </c>
      <c r="J227" s="51">
        <v>12500</v>
      </c>
      <c r="K227" s="51">
        <f t="shared" si="18"/>
        <v>-4385.62</v>
      </c>
      <c r="L227" s="52">
        <f t="shared" si="19"/>
        <v>0.64915</v>
      </c>
    </row>
    <row r="228" spans="1:12" x14ac:dyDescent="0.25">
      <c r="A228" s="49"/>
      <c r="B228" s="49"/>
      <c r="C228" s="49"/>
      <c r="D228" s="49"/>
      <c r="E228" s="49"/>
      <c r="F228" s="49" t="s">
        <v>225</v>
      </c>
      <c r="G228" s="49"/>
      <c r="H228" s="49"/>
      <c r="I228" s="51">
        <v>1454.18</v>
      </c>
      <c r="J228" s="51">
        <v>1500</v>
      </c>
      <c r="K228" s="51">
        <f t="shared" si="18"/>
        <v>-45.82</v>
      </c>
      <c r="L228" s="52">
        <f t="shared" si="19"/>
        <v>0.96945000000000003</v>
      </c>
    </row>
    <row r="229" spans="1:12" x14ac:dyDescent="0.25">
      <c r="A229" s="49"/>
      <c r="B229" s="49"/>
      <c r="C229" s="49"/>
      <c r="D229" s="49"/>
      <c r="E229" s="49"/>
      <c r="F229" s="49" t="s">
        <v>226</v>
      </c>
      <c r="G229" s="49"/>
      <c r="H229" s="49"/>
      <c r="I229" s="51">
        <v>3642.54</v>
      </c>
      <c r="J229" s="51">
        <v>6600</v>
      </c>
      <c r="K229" s="51">
        <f t="shared" si="18"/>
        <v>-2957.46</v>
      </c>
      <c r="L229" s="52">
        <f t="shared" si="19"/>
        <v>0.55189999999999995</v>
      </c>
    </row>
    <row r="230" spans="1:12" x14ac:dyDescent="0.25">
      <c r="A230" s="49"/>
      <c r="B230" s="49"/>
      <c r="C230" s="49"/>
      <c r="D230" s="49"/>
      <c r="E230" s="49"/>
      <c r="F230" s="49" t="s">
        <v>227</v>
      </c>
      <c r="G230" s="49"/>
      <c r="H230" s="49"/>
      <c r="I230" s="51">
        <v>5991.56</v>
      </c>
      <c r="J230" s="51">
        <v>10000</v>
      </c>
      <c r="K230" s="51">
        <f t="shared" si="18"/>
        <v>-4008.44</v>
      </c>
      <c r="L230" s="52">
        <f t="shared" si="19"/>
        <v>0.59916000000000003</v>
      </c>
    </row>
    <row r="231" spans="1:12" x14ac:dyDescent="0.25">
      <c r="A231" s="49"/>
      <c r="B231" s="49"/>
      <c r="C231" s="49"/>
      <c r="D231" s="49"/>
      <c r="E231" s="49"/>
      <c r="F231" s="49" t="s">
        <v>228</v>
      </c>
      <c r="G231" s="49"/>
      <c r="H231" s="49"/>
      <c r="I231" s="51">
        <v>16612.55</v>
      </c>
      <c r="J231" s="51">
        <v>19500</v>
      </c>
      <c r="K231" s="51">
        <f t="shared" si="18"/>
        <v>-2887.45</v>
      </c>
      <c r="L231" s="52">
        <f t="shared" si="19"/>
        <v>0.85192999999999997</v>
      </c>
    </row>
    <row r="232" spans="1:12" x14ac:dyDescent="0.25">
      <c r="A232" s="49"/>
      <c r="B232" s="49"/>
      <c r="C232" s="49"/>
      <c r="D232" s="49"/>
      <c r="E232" s="49"/>
      <c r="F232" s="49" t="s">
        <v>229</v>
      </c>
      <c r="G232" s="49"/>
      <c r="H232" s="49"/>
      <c r="I232" s="51">
        <v>0</v>
      </c>
      <c r="J232" s="51">
        <v>1200</v>
      </c>
      <c r="K232" s="51">
        <f t="shared" si="18"/>
        <v>-1200</v>
      </c>
      <c r="L232" s="52">
        <f t="shared" si="19"/>
        <v>0</v>
      </c>
    </row>
    <row r="233" spans="1:12" x14ac:dyDescent="0.25">
      <c r="A233" s="49"/>
      <c r="B233" s="49"/>
      <c r="C233" s="49"/>
      <c r="D233" s="49"/>
      <c r="E233" s="49"/>
      <c r="F233" s="49" t="s">
        <v>230</v>
      </c>
      <c r="G233" s="49"/>
      <c r="H233" s="49"/>
      <c r="I233" s="51">
        <v>0</v>
      </c>
      <c r="J233" s="51">
        <v>400</v>
      </c>
      <c r="K233" s="51">
        <f t="shared" si="18"/>
        <v>-400</v>
      </c>
      <c r="L233" s="52">
        <f t="shared" si="19"/>
        <v>0</v>
      </c>
    </row>
    <row r="234" spans="1:12" x14ac:dyDescent="0.25">
      <c r="A234" s="49"/>
      <c r="B234" s="49"/>
      <c r="C234" s="49"/>
      <c r="D234" s="49"/>
      <c r="E234" s="49"/>
      <c r="F234" s="49" t="s">
        <v>231</v>
      </c>
      <c r="G234" s="49"/>
      <c r="H234" s="49"/>
      <c r="I234" s="51">
        <v>100</v>
      </c>
      <c r="J234" s="51">
        <v>250</v>
      </c>
      <c r="K234" s="51">
        <f t="shared" si="18"/>
        <v>-150</v>
      </c>
      <c r="L234" s="52">
        <f t="shared" si="19"/>
        <v>0.4</v>
      </c>
    </row>
    <row r="235" spans="1:12" x14ac:dyDescent="0.25">
      <c r="A235" s="49"/>
      <c r="B235" s="49"/>
      <c r="C235" s="49"/>
      <c r="D235" s="49"/>
      <c r="E235" s="49"/>
      <c r="F235" s="49" t="s">
        <v>232</v>
      </c>
      <c r="G235" s="49"/>
      <c r="H235" s="49"/>
      <c r="I235" s="51">
        <v>315.95</v>
      </c>
      <c r="J235" s="51">
        <v>4000</v>
      </c>
      <c r="K235" s="51">
        <f t="shared" si="18"/>
        <v>-3684.05</v>
      </c>
      <c r="L235" s="52">
        <f t="shared" si="19"/>
        <v>7.8990000000000005E-2</v>
      </c>
    </row>
    <row r="236" spans="1:12" x14ac:dyDescent="0.25">
      <c r="A236" s="49"/>
      <c r="B236" s="49"/>
      <c r="C236" s="49"/>
      <c r="D236" s="49"/>
      <c r="E236" s="49"/>
      <c r="F236" s="49" t="s">
        <v>388</v>
      </c>
      <c r="G236" s="49"/>
      <c r="H236" s="49"/>
      <c r="I236" s="51">
        <v>141.25</v>
      </c>
      <c r="J236" s="51">
        <v>300</v>
      </c>
      <c r="K236" s="51">
        <f t="shared" si="18"/>
        <v>-158.75</v>
      </c>
      <c r="L236" s="52">
        <f t="shared" si="19"/>
        <v>0.47083000000000003</v>
      </c>
    </row>
    <row r="237" spans="1:12" x14ac:dyDescent="0.25">
      <c r="A237" s="49"/>
      <c r="B237" s="49"/>
      <c r="C237" s="49"/>
      <c r="D237" s="49"/>
      <c r="E237" s="49"/>
      <c r="F237" s="49" t="s">
        <v>233</v>
      </c>
      <c r="G237" s="49"/>
      <c r="H237" s="49"/>
      <c r="I237" s="51">
        <v>5614.39</v>
      </c>
      <c r="J237" s="51">
        <v>7000</v>
      </c>
      <c r="K237" s="51">
        <f t="shared" si="18"/>
        <v>-1385.61</v>
      </c>
      <c r="L237" s="52">
        <f t="shared" si="19"/>
        <v>0.80206</v>
      </c>
    </row>
    <row r="238" spans="1:12" x14ac:dyDescent="0.25">
      <c r="A238" s="49"/>
      <c r="B238" s="49"/>
      <c r="C238" s="49"/>
      <c r="D238" s="49"/>
      <c r="E238" s="49"/>
      <c r="F238" s="49" t="s">
        <v>234</v>
      </c>
      <c r="G238" s="49"/>
      <c r="H238" s="49"/>
      <c r="I238" s="51">
        <v>127</v>
      </c>
      <c r="J238" s="51">
        <v>500</v>
      </c>
      <c r="K238" s="51">
        <f t="shared" si="18"/>
        <v>-373</v>
      </c>
      <c r="L238" s="52">
        <f t="shared" si="19"/>
        <v>0.254</v>
      </c>
    </row>
    <row r="239" spans="1:12" x14ac:dyDescent="0.25">
      <c r="A239" s="49"/>
      <c r="B239" s="49"/>
      <c r="C239" s="49"/>
      <c r="D239" s="49"/>
      <c r="E239" s="49"/>
      <c r="F239" s="49" t="s">
        <v>235</v>
      </c>
      <c r="G239" s="49"/>
      <c r="H239" s="49"/>
      <c r="I239" s="51">
        <v>0</v>
      </c>
      <c r="J239" s="51">
        <v>3000</v>
      </c>
      <c r="K239" s="51">
        <f t="shared" si="18"/>
        <v>-3000</v>
      </c>
      <c r="L239" s="52">
        <f t="shared" si="19"/>
        <v>0</v>
      </c>
    </row>
    <row r="240" spans="1:12" x14ac:dyDescent="0.25">
      <c r="A240" s="49"/>
      <c r="B240" s="49"/>
      <c r="C240" s="49"/>
      <c r="D240" s="49"/>
      <c r="E240" s="49"/>
      <c r="F240" s="49" t="s">
        <v>389</v>
      </c>
      <c r="G240" s="49"/>
      <c r="H240" s="49"/>
      <c r="I240" s="51">
        <v>0</v>
      </c>
      <c r="J240" s="51">
        <v>1500</v>
      </c>
      <c r="K240" s="51">
        <f t="shared" si="18"/>
        <v>-1500</v>
      </c>
      <c r="L240" s="52">
        <f t="shared" si="19"/>
        <v>0</v>
      </c>
    </row>
    <row r="241" spans="1:12" x14ac:dyDescent="0.25">
      <c r="A241" s="49"/>
      <c r="B241" s="49"/>
      <c r="C241" s="49"/>
      <c r="D241" s="49"/>
      <c r="E241" s="49"/>
      <c r="F241" s="49" t="s">
        <v>236</v>
      </c>
      <c r="G241" s="49"/>
      <c r="H241" s="49"/>
      <c r="I241" s="51">
        <v>39000</v>
      </c>
      <c r="J241" s="51">
        <v>58509</v>
      </c>
      <c r="K241" s="51">
        <f t="shared" si="18"/>
        <v>-19509</v>
      </c>
      <c r="L241" s="52">
        <f t="shared" si="19"/>
        <v>0.66656000000000004</v>
      </c>
    </row>
    <row r="242" spans="1:12" x14ac:dyDescent="0.25">
      <c r="A242" s="49"/>
      <c r="B242" s="49"/>
      <c r="C242" s="49"/>
      <c r="D242" s="49"/>
      <c r="E242" s="49"/>
      <c r="F242" s="49" t="s">
        <v>237</v>
      </c>
      <c r="G242" s="49"/>
      <c r="H242" s="49"/>
      <c r="I242" s="51"/>
      <c r="J242" s="51"/>
      <c r="K242" s="51"/>
      <c r="L242" s="52"/>
    </row>
    <row r="243" spans="1:12" x14ac:dyDescent="0.25">
      <c r="A243" s="49"/>
      <c r="B243" s="49"/>
      <c r="C243" s="49"/>
      <c r="D243" s="49"/>
      <c r="E243" s="49"/>
      <c r="F243" s="49"/>
      <c r="G243" s="49" t="s">
        <v>390</v>
      </c>
      <c r="H243" s="49"/>
      <c r="I243" s="51">
        <v>0</v>
      </c>
      <c r="J243" s="51">
        <v>7000</v>
      </c>
      <c r="K243" s="51">
        <f>ROUND((I243-J243),5)</f>
        <v>-7000</v>
      </c>
      <c r="L243" s="52">
        <f>ROUND(IF(J243=0, IF(I243=0, 0, 1), I243/J243),5)</f>
        <v>0</v>
      </c>
    </row>
    <row r="244" spans="1:12" ht="15.75" thickBot="1" x14ac:dyDescent="0.3">
      <c r="A244" s="49"/>
      <c r="B244" s="49"/>
      <c r="C244" s="49"/>
      <c r="D244" s="49"/>
      <c r="E244" s="49"/>
      <c r="F244" s="49"/>
      <c r="G244" s="49" t="s">
        <v>238</v>
      </c>
      <c r="H244" s="49"/>
      <c r="I244" s="55">
        <v>17247.5</v>
      </c>
      <c r="J244" s="55">
        <v>21000</v>
      </c>
      <c r="K244" s="55">
        <f>ROUND((I244-J244),5)</f>
        <v>-3752.5</v>
      </c>
      <c r="L244" s="56">
        <f>ROUND(IF(J244=0, IF(I244=0, 0, 1), I244/J244),5)</f>
        <v>0.82130999999999998</v>
      </c>
    </row>
    <row r="245" spans="1:12" ht="15.75" thickBot="1" x14ac:dyDescent="0.3">
      <c r="A245" s="49"/>
      <c r="B245" s="49"/>
      <c r="C245" s="49"/>
      <c r="D245" s="49"/>
      <c r="E245" s="49"/>
      <c r="F245" s="49" t="s">
        <v>239</v>
      </c>
      <c r="G245" s="49"/>
      <c r="H245" s="49"/>
      <c r="I245" s="57">
        <f>ROUND(SUM(I242:I244),5)</f>
        <v>17247.5</v>
      </c>
      <c r="J245" s="57">
        <f>ROUND(SUM(J242:J244),5)</f>
        <v>28000</v>
      </c>
      <c r="K245" s="57">
        <f>ROUND((I245-J245),5)</f>
        <v>-10752.5</v>
      </c>
      <c r="L245" s="58">
        <f>ROUND(IF(J245=0, IF(I245=0, 0, 1), I245/J245),5)</f>
        <v>0.61597999999999997</v>
      </c>
    </row>
    <row r="246" spans="1:12" x14ac:dyDescent="0.25">
      <c r="A246" s="49"/>
      <c r="B246" s="49"/>
      <c r="C246" s="49"/>
      <c r="D246" s="49"/>
      <c r="E246" s="49" t="s">
        <v>240</v>
      </c>
      <c r="F246" s="49"/>
      <c r="G246" s="49"/>
      <c r="H246" s="49"/>
      <c r="I246" s="51">
        <f>ROUND(I192+SUM(I217:I241)+I245,5)</f>
        <v>519074.34</v>
      </c>
      <c r="J246" s="51">
        <f>ROUND(J192+SUM(J217:J241)+J245,5)</f>
        <v>829987.98</v>
      </c>
      <c r="K246" s="51">
        <f>ROUND((I246-J246),5)</f>
        <v>-310913.64</v>
      </c>
      <c r="L246" s="52">
        <f>ROUND(IF(J246=0, IF(I246=0, 0, 1), I246/J246),5)</f>
        <v>0.62539999999999996</v>
      </c>
    </row>
    <row r="247" spans="1:12" x14ac:dyDescent="0.25">
      <c r="A247" s="49"/>
      <c r="B247" s="49"/>
      <c r="C247" s="49"/>
      <c r="D247" s="49"/>
      <c r="E247" s="49" t="s">
        <v>241</v>
      </c>
      <c r="F247" s="49"/>
      <c r="G247" s="49"/>
      <c r="H247" s="49"/>
      <c r="I247" s="51"/>
      <c r="J247" s="51"/>
      <c r="K247" s="51"/>
      <c r="L247" s="52"/>
    </row>
    <row r="248" spans="1:12" x14ac:dyDescent="0.25">
      <c r="A248" s="49"/>
      <c r="B248" s="49"/>
      <c r="C248" s="49"/>
      <c r="D248" s="49"/>
      <c r="E248" s="49"/>
      <c r="F248" s="49" t="s">
        <v>242</v>
      </c>
      <c r="G248" s="49"/>
      <c r="H248" s="49"/>
      <c r="I248" s="51"/>
      <c r="J248" s="51"/>
      <c r="K248" s="51"/>
      <c r="L248" s="52"/>
    </row>
    <row r="249" spans="1:12" x14ac:dyDescent="0.25">
      <c r="A249" s="49"/>
      <c r="B249" s="49"/>
      <c r="C249" s="49"/>
      <c r="D249" s="49"/>
      <c r="E249" s="49"/>
      <c r="F249" s="49"/>
      <c r="G249" s="49" t="s">
        <v>243</v>
      </c>
      <c r="H249" s="49"/>
      <c r="I249" s="51">
        <v>6840</v>
      </c>
      <c r="J249" s="51">
        <v>12000</v>
      </c>
      <c r="K249" s="51">
        <f>ROUND((I249-J249),5)</f>
        <v>-5160</v>
      </c>
      <c r="L249" s="52">
        <f>ROUND(IF(J249=0, IF(I249=0, 0, 1), I249/J249),5)</f>
        <v>0.56999999999999995</v>
      </c>
    </row>
    <row r="250" spans="1:12" ht="15.75" thickBot="1" x14ac:dyDescent="0.3">
      <c r="A250" s="49"/>
      <c r="B250" s="49"/>
      <c r="C250" s="49"/>
      <c r="D250" s="49"/>
      <c r="E250" s="49"/>
      <c r="F250" s="49"/>
      <c r="G250" s="49" t="s">
        <v>244</v>
      </c>
      <c r="H250" s="49"/>
      <c r="I250" s="53">
        <v>0</v>
      </c>
      <c r="J250" s="53">
        <v>3600</v>
      </c>
      <c r="K250" s="53">
        <f>ROUND((I250-J250),5)</f>
        <v>-3600</v>
      </c>
      <c r="L250" s="54">
        <f>ROUND(IF(J250=0, IF(I250=0, 0, 1), I250/J250),5)</f>
        <v>0</v>
      </c>
    </row>
    <row r="251" spans="1:12" x14ac:dyDescent="0.25">
      <c r="A251" s="49"/>
      <c r="B251" s="49"/>
      <c r="C251" s="49"/>
      <c r="D251" s="49"/>
      <c r="E251" s="49"/>
      <c r="F251" s="49" t="s">
        <v>245</v>
      </c>
      <c r="G251" s="49"/>
      <c r="H251" s="49"/>
      <c r="I251" s="51">
        <f>ROUND(SUM(I248:I250),5)</f>
        <v>6840</v>
      </c>
      <c r="J251" s="51">
        <f>ROUND(SUM(J248:J250),5)</f>
        <v>15600</v>
      </c>
      <c r="K251" s="51">
        <f>ROUND((I251-J251),5)</f>
        <v>-8760</v>
      </c>
      <c r="L251" s="52">
        <f>ROUND(IF(J251=0, IF(I251=0, 0, 1), I251/J251),5)</f>
        <v>0.43846000000000002</v>
      </c>
    </row>
    <row r="252" spans="1:12" x14ac:dyDescent="0.25">
      <c r="A252" s="49"/>
      <c r="B252" s="49"/>
      <c r="C252" s="49"/>
      <c r="D252" s="49"/>
      <c r="E252" s="49"/>
      <c r="F252" s="49" t="s">
        <v>246</v>
      </c>
      <c r="G252" s="49"/>
      <c r="H252" s="49"/>
      <c r="I252" s="51"/>
      <c r="J252" s="51"/>
      <c r="K252" s="51"/>
      <c r="L252" s="52"/>
    </row>
    <row r="253" spans="1:12" x14ac:dyDescent="0.25">
      <c r="A253" s="49"/>
      <c r="B253" s="49"/>
      <c r="C253" s="49"/>
      <c r="D253" s="49"/>
      <c r="E253" s="49"/>
      <c r="F253" s="49"/>
      <c r="G253" s="49" t="s">
        <v>391</v>
      </c>
      <c r="H253" s="49"/>
      <c r="I253" s="51">
        <v>0</v>
      </c>
      <c r="J253" s="51">
        <v>90.44</v>
      </c>
      <c r="K253" s="51">
        <f t="shared" ref="K253:K275" si="20">ROUND((I253-J253),5)</f>
        <v>-90.44</v>
      </c>
      <c r="L253" s="52">
        <f t="shared" ref="L253:L275" si="21">ROUND(IF(J253=0, IF(I253=0, 0, 1), I253/J253),5)</f>
        <v>0</v>
      </c>
    </row>
    <row r="254" spans="1:12" x14ac:dyDescent="0.25">
      <c r="A254" s="49"/>
      <c r="B254" s="49"/>
      <c r="C254" s="49"/>
      <c r="D254" s="49"/>
      <c r="E254" s="49"/>
      <c r="F254" s="49"/>
      <c r="G254" s="49" t="s">
        <v>247</v>
      </c>
      <c r="H254" s="49"/>
      <c r="I254" s="51">
        <v>445.26</v>
      </c>
      <c r="J254" s="51">
        <v>1165</v>
      </c>
      <c r="K254" s="51">
        <f t="shared" si="20"/>
        <v>-719.74</v>
      </c>
      <c r="L254" s="52">
        <f t="shared" si="21"/>
        <v>0.38219999999999998</v>
      </c>
    </row>
    <row r="255" spans="1:12" x14ac:dyDescent="0.25">
      <c r="A255" s="49"/>
      <c r="B255" s="49"/>
      <c r="C255" s="49"/>
      <c r="D255" s="49"/>
      <c r="E255" s="49"/>
      <c r="F255" s="49"/>
      <c r="G255" s="49" t="s">
        <v>248</v>
      </c>
      <c r="H255" s="49"/>
      <c r="I255" s="51">
        <v>1423.63</v>
      </c>
      <c r="J255" s="51">
        <v>1700</v>
      </c>
      <c r="K255" s="51">
        <f t="shared" si="20"/>
        <v>-276.37</v>
      </c>
      <c r="L255" s="52">
        <f t="shared" si="21"/>
        <v>0.83743000000000001</v>
      </c>
    </row>
    <row r="256" spans="1:12" ht="15.75" thickBot="1" x14ac:dyDescent="0.3">
      <c r="A256" s="49"/>
      <c r="B256" s="49"/>
      <c r="C256" s="49"/>
      <c r="D256" s="49"/>
      <c r="E256" s="49"/>
      <c r="F256" s="49"/>
      <c r="G256" s="49" t="s">
        <v>392</v>
      </c>
      <c r="H256" s="49"/>
      <c r="I256" s="53">
        <v>0</v>
      </c>
      <c r="J256" s="53">
        <v>250</v>
      </c>
      <c r="K256" s="53">
        <f t="shared" si="20"/>
        <v>-250</v>
      </c>
      <c r="L256" s="54">
        <f t="shared" si="21"/>
        <v>0</v>
      </c>
    </row>
    <row r="257" spans="1:12" x14ac:dyDescent="0.25">
      <c r="A257" s="49"/>
      <c r="B257" s="49"/>
      <c r="C257" s="49"/>
      <c r="D257" s="49"/>
      <c r="E257" s="49"/>
      <c r="F257" s="49" t="s">
        <v>249</v>
      </c>
      <c r="G257" s="49"/>
      <c r="H257" s="49"/>
      <c r="I257" s="51">
        <f>ROUND(SUM(I252:I256),5)</f>
        <v>1868.89</v>
      </c>
      <c r="J257" s="51">
        <f>ROUND(SUM(J252:J256),5)</f>
        <v>3205.44</v>
      </c>
      <c r="K257" s="51">
        <f t="shared" si="20"/>
        <v>-1336.55</v>
      </c>
      <c r="L257" s="52">
        <f t="shared" si="21"/>
        <v>0.58304</v>
      </c>
    </row>
    <row r="258" spans="1:12" x14ac:dyDescent="0.25">
      <c r="A258" s="49"/>
      <c r="B258" s="49"/>
      <c r="C258" s="49"/>
      <c r="D258" s="49"/>
      <c r="E258" s="49"/>
      <c r="F258" s="49" t="s">
        <v>250</v>
      </c>
      <c r="G258" s="49"/>
      <c r="H258" s="49"/>
      <c r="I258" s="51">
        <v>785.56</v>
      </c>
      <c r="J258" s="51">
        <v>2600</v>
      </c>
      <c r="K258" s="51">
        <f t="shared" si="20"/>
        <v>-1814.44</v>
      </c>
      <c r="L258" s="52">
        <f t="shared" si="21"/>
        <v>0.30214000000000002</v>
      </c>
    </row>
    <row r="259" spans="1:12" x14ac:dyDescent="0.25">
      <c r="A259" s="49"/>
      <c r="B259" s="49"/>
      <c r="C259" s="49"/>
      <c r="D259" s="49"/>
      <c r="E259" s="49"/>
      <c r="F259" s="49" t="s">
        <v>251</v>
      </c>
      <c r="G259" s="49"/>
      <c r="H259" s="49"/>
      <c r="I259" s="51">
        <v>2562</v>
      </c>
      <c r="J259" s="51">
        <v>3000</v>
      </c>
      <c r="K259" s="51">
        <f t="shared" si="20"/>
        <v>-438</v>
      </c>
      <c r="L259" s="52">
        <f t="shared" si="21"/>
        <v>0.85399999999999998</v>
      </c>
    </row>
    <row r="260" spans="1:12" x14ac:dyDescent="0.25">
      <c r="A260" s="49"/>
      <c r="B260" s="49"/>
      <c r="C260" s="49"/>
      <c r="D260" s="49"/>
      <c r="E260" s="49"/>
      <c r="F260" s="49" t="s">
        <v>252</v>
      </c>
      <c r="G260" s="49"/>
      <c r="H260" s="49"/>
      <c r="I260" s="51">
        <v>338.78</v>
      </c>
      <c r="J260" s="51">
        <v>1320</v>
      </c>
      <c r="K260" s="51">
        <f t="shared" si="20"/>
        <v>-981.22</v>
      </c>
      <c r="L260" s="52">
        <f t="shared" si="21"/>
        <v>0.25664999999999999</v>
      </c>
    </row>
    <row r="261" spans="1:12" x14ac:dyDescent="0.25">
      <c r="A261" s="49"/>
      <c r="B261" s="49"/>
      <c r="C261" s="49"/>
      <c r="D261" s="49"/>
      <c r="E261" s="49"/>
      <c r="F261" s="49" t="s">
        <v>253</v>
      </c>
      <c r="G261" s="49"/>
      <c r="H261" s="49"/>
      <c r="I261" s="51">
        <v>5167.3999999999996</v>
      </c>
      <c r="J261" s="51">
        <v>3000</v>
      </c>
      <c r="K261" s="51">
        <f t="shared" si="20"/>
        <v>2167.4</v>
      </c>
      <c r="L261" s="52">
        <f t="shared" si="21"/>
        <v>1.7224699999999999</v>
      </c>
    </row>
    <row r="262" spans="1:12" x14ac:dyDescent="0.25">
      <c r="A262" s="49"/>
      <c r="B262" s="49"/>
      <c r="C262" s="49"/>
      <c r="D262" s="49"/>
      <c r="E262" s="49"/>
      <c r="F262" s="49" t="s">
        <v>254</v>
      </c>
      <c r="G262" s="49"/>
      <c r="H262" s="49"/>
      <c r="I262" s="51">
        <v>0</v>
      </c>
      <c r="J262" s="51">
        <v>150</v>
      </c>
      <c r="K262" s="51">
        <f t="shared" si="20"/>
        <v>-150</v>
      </c>
      <c r="L262" s="52">
        <f t="shared" si="21"/>
        <v>0</v>
      </c>
    </row>
    <row r="263" spans="1:12" x14ac:dyDescent="0.25">
      <c r="A263" s="49"/>
      <c r="B263" s="49"/>
      <c r="C263" s="49"/>
      <c r="D263" s="49"/>
      <c r="E263" s="49"/>
      <c r="F263" s="49" t="s">
        <v>255</v>
      </c>
      <c r="G263" s="49"/>
      <c r="H263" s="49"/>
      <c r="I263" s="51">
        <v>106.24</v>
      </c>
      <c r="J263" s="51">
        <v>100</v>
      </c>
      <c r="K263" s="51">
        <f t="shared" si="20"/>
        <v>6.24</v>
      </c>
      <c r="L263" s="52">
        <f t="shared" si="21"/>
        <v>1.0624</v>
      </c>
    </row>
    <row r="264" spans="1:12" x14ac:dyDescent="0.25">
      <c r="A264" s="49"/>
      <c r="B264" s="49"/>
      <c r="C264" s="49"/>
      <c r="D264" s="49"/>
      <c r="E264" s="49"/>
      <c r="F264" s="49" t="s">
        <v>256</v>
      </c>
      <c r="G264" s="49"/>
      <c r="H264" s="49"/>
      <c r="I264" s="51">
        <v>1372.74</v>
      </c>
      <c r="J264" s="51">
        <v>3000</v>
      </c>
      <c r="K264" s="51">
        <f t="shared" si="20"/>
        <v>-1627.26</v>
      </c>
      <c r="L264" s="52">
        <f t="shared" si="21"/>
        <v>0.45757999999999999</v>
      </c>
    </row>
    <row r="265" spans="1:12" x14ac:dyDescent="0.25">
      <c r="A265" s="49"/>
      <c r="B265" s="49"/>
      <c r="C265" s="49"/>
      <c r="D265" s="49"/>
      <c r="E265" s="49"/>
      <c r="F265" s="49" t="s">
        <v>257</v>
      </c>
      <c r="G265" s="49"/>
      <c r="H265" s="49"/>
      <c r="I265" s="51">
        <v>1157.49</v>
      </c>
      <c r="J265" s="51">
        <v>3000</v>
      </c>
      <c r="K265" s="51">
        <f t="shared" si="20"/>
        <v>-1842.51</v>
      </c>
      <c r="L265" s="52">
        <f t="shared" si="21"/>
        <v>0.38583000000000001</v>
      </c>
    </row>
    <row r="266" spans="1:12" x14ac:dyDescent="0.25">
      <c r="A266" s="49"/>
      <c r="B266" s="49"/>
      <c r="C266" s="49"/>
      <c r="D266" s="49"/>
      <c r="E266" s="49"/>
      <c r="F266" s="49" t="s">
        <v>258</v>
      </c>
      <c r="G266" s="49"/>
      <c r="H266" s="49"/>
      <c r="I266" s="51">
        <v>1318.12</v>
      </c>
      <c r="J266" s="51">
        <v>1500</v>
      </c>
      <c r="K266" s="51">
        <f t="shared" si="20"/>
        <v>-181.88</v>
      </c>
      <c r="L266" s="52">
        <f t="shared" si="21"/>
        <v>0.87875000000000003</v>
      </c>
    </row>
    <row r="267" spans="1:12" x14ac:dyDescent="0.25">
      <c r="A267" s="49"/>
      <c r="B267" s="49"/>
      <c r="C267" s="49"/>
      <c r="D267" s="49"/>
      <c r="E267" s="49"/>
      <c r="F267" s="49" t="s">
        <v>259</v>
      </c>
      <c r="G267" s="49"/>
      <c r="H267" s="49"/>
      <c r="I267" s="51">
        <v>3534.49</v>
      </c>
      <c r="J267" s="51">
        <v>7100</v>
      </c>
      <c r="K267" s="51">
        <f t="shared" si="20"/>
        <v>-3565.51</v>
      </c>
      <c r="L267" s="52">
        <f t="shared" si="21"/>
        <v>0.49781999999999998</v>
      </c>
    </row>
    <row r="268" spans="1:12" x14ac:dyDescent="0.25">
      <c r="A268" s="49"/>
      <c r="B268" s="49"/>
      <c r="C268" s="49"/>
      <c r="D268" s="49"/>
      <c r="E268" s="49"/>
      <c r="F268" s="49" t="s">
        <v>260</v>
      </c>
      <c r="G268" s="49"/>
      <c r="H268" s="49"/>
      <c r="I268" s="51">
        <v>570</v>
      </c>
      <c r="J268" s="51">
        <v>1000</v>
      </c>
      <c r="K268" s="51">
        <f t="shared" si="20"/>
        <v>-430</v>
      </c>
      <c r="L268" s="52">
        <f t="shared" si="21"/>
        <v>0.56999999999999995</v>
      </c>
    </row>
    <row r="269" spans="1:12" x14ac:dyDescent="0.25">
      <c r="A269" s="49"/>
      <c r="B269" s="49"/>
      <c r="C269" s="49"/>
      <c r="D269" s="49"/>
      <c r="E269" s="49"/>
      <c r="F269" s="49" t="s">
        <v>261</v>
      </c>
      <c r="G269" s="49"/>
      <c r="H269" s="49"/>
      <c r="I269" s="51">
        <v>0</v>
      </c>
      <c r="J269" s="51">
        <v>1000</v>
      </c>
      <c r="K269" s="51">
        <f t="shared" si="20"/>
        <v>-1000</v>
      </c>
      <c r="L269" s="52">
        <f t="shared" si="21"/>
        <v>0</v>
      </c>
    </row>
    <row r="270" spans="1:12" x14ac:dyDescent="0.25">
      <c r="A270" s="49"/>
      <c r="B270" s="49"/>
      <c r="C270" s="49"/>
      <c r="D270" s="49"/>
      <c r="E270" s="49"/>
      <c r="F270" s="49" t="s">
        <v>262</v>
      </c>
      <c r="G270" s="49"/>
      <c r="H270" s="49"/>
      <c r="I270" s="51">
        <v>4356</v>
      </c>
      <c r="J270" s="51">
        <v>14500</v>
      </c>
      <c r="K270" s="51">
        <f t="shared" si="20"/>
        <v>-10144</v>
      </c>
      <c r="L270" s="52">
        <f t="shared" si="21"/>
        <v>0.30041000000000001</v>
      </c>
    </row>
    <row r="271" spans="1:12" x14ac:dyDescent="0.25">
      <c r="A271" s="49"/>
      <c r="B271" s="49"/>
      <c r="C271" s="49"/>
      <c r="D271" s="49"/>
      <c r="E271" s="49"/>
      <c r="F271" s="49" t="s">
        <v>393</v>
      </c>
      <c r="G271" s="49"/>
      <c r="H271" s="49"/>
      <c r="I271" s="51">
        <v>0</v>
      </c>
      <c r="J271" s="51">
        <v>100</v>
      </c>
      <c r="K271" s="51">
        <f t="shared" si="20"/>
        <v>-100</v>
      </c>
      <c r="L271" s="52">
        <f t="shared" si="21"/>
        <v>0</v>
      </c>
    </row>
    <row r="272" spans="1:12" x14ac:dyDescent="0.25">
      <c r="A272" s="49"/>
      <c r="B272" s="49"/>
      <c r="C272" s="49"/>
      <c r="D272" s="49"/>
      <c r="E272" s="49"/>
      <c r="F272" s="49" t="s">
        <v>264</v>
      </c>
      <c r="G272" s="49"/>
      <c r="H272" s="49"/>
      <c r="I272" s="51">
        <v>2190.79</v>
      </c>
      <c r="J272" s="51">
        <v>5000</v>
      </c>
      <c r="K272" s="51">
        <f t="shared" si="20"/>
        <v>-2809.21</v>
      </c>
      <c r="L272" s="52">
        <f t="shared" si="21"/>
        <v>0.43815999999999999</v>
      </c>
    </row>
    <row r="273" spans="1:12" x14ac:dyDescent="0.25">
      <c r="A273" s="49"/>
      <c r="B273" s="49"/>
      <c r="C273" s="49"/>
      <c r="D273" s="49"/>
      <c r="E273" s="49"/>
      <c r="F273" s="49" t="s">
        <v>265</v>
      </c>
      <c r="G273" s="49"/>
      <c r="H273" s="49"/>
      <c r="I273" s="51">
        <v>0</v>
      </c>
      <c r="J273" s="51">
        <v>18000</v>
      </c>
      <c r="K273" s="51">
        <f t="shared" si="20"/>
        <v>-18000</v>
      </c>
      <c r="L273" s="52">
        <f t="shared" si="21"/>
        <v>0</v>
      </c>
    </row>
    <row r="274" spans="1:12" x14ac:dyDescent="0.25">
      <c r="A274" s="49"/>
      <c r="B274" s="49"/>
      <c r="C274" s="49"/>
      <c r="D274" s="49"/>
      <c r="E274" s="49"/>
      <c r="F274" s="49" t="s">
        <v>266</v>
      </c>
      <c r="G274" s="49"/>
      <c r="H274" s="49"/>
      <c r="I274" s="51">
        <v>0</v>
      </c>
      <c r="J274" s="51">
        <v>2000</v>
      </c>
      <c r="K274" s="51">
        <f t="shared" si="20"/>
        <v>-2000</v>
      </c>
      <c r="L274" s="52">
        <f t="shared" si="21"/>
        <v>0</v>
      </c>
    </row>
    <row r="275" spans="1:12" x14ac:dyDescent="0.25">
      <c r="A275" s="49"/>
      <c r="B275" s="49"/>
      <c r="C275" s="49"/>
      <c r="D275" s="49"/>
      <c r="E275" s="49"/>
      <c r="F275" s="49" t="s">
        <v>267</v>
      </c>
      <c r="G275" s="49"/>
      <c r="H275" s="49"/>
      <c r="I275" s="51">
        <v>1260.94</v>
      </c>
      <c r="J275" s="51">
        <v>250</v>
      </c>
      <c r="K275" s="51">
        <f t="shared" si="20"/>
        <v>1010.94</v>
      </c>
      <c r="L275" s="52">
        <f t="shared" si="21"/>
        <v>5.0437599999999998</v>
      </c>
    </row>
    <row r="276" spans="1:12" x14ac:dyDescent="0.25">
      <c r="A276" s="49"/>
      <c r="B276" s="49"/>
      <c r="C276" s="49"/>
      <c r="D276" s="49"/>
      <c r="E276" s="49"/>
      <c r="F276" s="49" t="s">
        <v>394</v>
      </c>
      <c r="G276" s="49"/>
      <c r="H276" s="49"/>
      <c r="I276" s="51"/>
      <c r="J276" s="51"/>
      <c r="K276" s="51"/>
      <c r="L276" s="52"/>
    </row>
    <row r="277" spans="1:12" ht="15.75" thickBot="1" x14ac:dyDescent="0.3">
      <c r="A277" s="49"/>
      <c r="B277" s="49"/>
      <c r="C277" s="49"/>
      <c r="D277" s="49"/>
      <c r="E277" s="49"/>
      <c r="F277" s="49"/>
      <c r="G277" s="49" t="s">
        <v>395</v>
      </c>
      <c r="H277" s="49"/>
      <c r="I277" s="55">
        <v>0</v>
      </c>
      <c r="J277" s="55">
        <v>235000</v>
      </c>
      <c r="K277" s="55">
        <f>ROUND((I277-J277),5)</f>
        <v>-235000</v>
      </c>
      <c r="L277" s="56">
        <f>ROUND(IF(J277=0, IF(I277=0, 0, 1), I277/J277),5)</f>
        <v>0</v>
      </c>
    </row>
    <row r="278" spans="1:12" ht="15.75" thickBot="1" x14ac:dyDescent="0.3">
      <c r="A278" s="49"/>
      <c r="B278" s="49"/>
      <c r="C278" s="49"/>
      <c r="D278" s="49"/>
      <c r="E278" s="49"/>
      <c r="F278" s="49" t="s">
        <v>396</v>
      </c>
      <c r="G278" s="49"/>
      <c r="H278" s="49"/>
      <c r="I278" s="57">
        <f>ROUND(SUM(I276:I277),5)</f>
        <v>0</v>
      </c>
      <c r="J278" s="57">
        <f>ROUND(SUM(J276:J277),5)</f>
        <v>235000</v>
      </c>
      <c r="K278" s="57">
        <f>ROUND((I278-J278),5)</f>
        <v>-235000</v>
      </c>
      <c r="L278" s="58">
        <f>ROUND(IF(J278=0, IF(I278=0, 0, 1), I278/J278),5)</f>
        <v>0</v>
      </c>
    </row>
    <row r="279" spans="1:12" x14ac:dyDescent="0.25">
      <c r="A279" s="49"/>
      <c r="B279" s="49"/>
      <c r="C279" s="49"/>
      <c r="D279" s="49"/>
      <c r="E279" s="49" t="s">
        <v>268</v>
      </c>
      <c r="F279" s="49"/>
      <c r="G279" s="49"/>
      <c r="H279" s="49"/>
      <c r="I279" s="51">
        <f>ROUND(I247+I251+SUM(I257:I275)+I278,5)</f>
        <v>33429.440000000002</v>
      </c>
      <c r="J279" s="51">
        <f>ROUND(J247+J251+SUM(J257:J275)+J278,5)</f>
        <v>320425.44</v>
      </c>
      <c r="K279" s="51">
        <f>ROUND((I279-J279),5)</f>
        <v>-286996</v>
      </c>
      <c r="L279" s="52">
        <f>ROUND(IF(J279=0, IF(I279=0, 0, 1), I279/J279),5)</f>
        <v>0.10433000000000001</v>
      </c>
    </row>
    <row r="280" spans="1:12" x14ac:dyDescent="0.25">
      <c r="A280" s="49"/>
      <c r="B280" s="49"/>
      <c r="C280" s="49"/>
      <c r="D280" s="49"/>
      <c r="E280" s="49" t="s">
        <v>269</v>
      </c>
      <c r="F280" s="49"/>
      <c r="G280" s="49"/>
      <c r="H280" s="49"/>
      <c r="I280" s="51"/>
      <c r="J280" s="51"/>
      <c r="K280" s="51"/>
      <c r="L280" s="52"/>
    </row>
    <row r="281" spans="1:12" x14ac:dyDescent="0.25">
      <c r="A281" s="49"/>
      <c r="B281" s="49"/>
      <c r="C281" s="49"/>
      <c r="D281" s="49"/>
      <c r="E281" s="49"/>
      <c r="F281" s="49" t="s">
        <v>270</v>
      </c>
      <c r="G281" s="49"/>
      <c r="H281" s="49"/>
      <c r="I281" s="51"/>
      <c r="J281" s="51"/>
      <c r="K281" s="51"/>
      <c r="L281" s="52"/>
    </row>
    <row r="282" spans="1:12" x14ac:dyDescent="0.25">
      <c r="A282" s="49"/>
      <c r="B282" s="49"/>
      <c r="C282" s="49"/>
      <c r="D282" s="49"/>
      <c r="E282" s="49"/>
      <c r="F282" s="49"/>
      <c r="G282" s="49" t="s">
        <v>271</v>
      </c>
      <c r="H282" s="49"/>
      <c r="I282" s="51">
        <v>96121.77</v>
      </c>
      <c r="J282" s="51">
        <v>144238.20000000001</v>
      </c>
      <c r="K282" s="51">
        <f t="shared" ref="K282:K287" si="22">ROUND((I282-J282),5)</f>
        <v>-48116.43</v>
      </c>
      <c r="L282" s="52">
        <f t="shared" ref="L282:L287" si="23">ROUND(IF(J282=0, IF(I282=0, 0, 1), I282/J282),5)</f>
        <v>0.66640999999999995</v>
      </c>
    </row>
    <row r="283" spans="1:12" x14ac:dyDescent="0.25">
      <c r="A283" s="49"/>
      <c r="B283" s="49"/>
      <c r="C283" s="49"/>
      <c r="D283" s="49"/>
      <c r="E283" s="49"/>
      <c r="F283" s="49"/>
      <c r="G283" s="49" t="s">
        <v>272</v>
      </c>
      <c r="H283" s="49"/>
      <c r="I283" s="51">
        <v>7983.87</v>
      </c>
      <c r="J283" s="51">
        <v>10200</v>
      </c>
      <c r="K283" s="51">
        <f t="shared" si="22"/>
        <v>-2216.13</v>
      </c>
      <c r="L283" s="52">
        <f t="shared" si="23"/>
        <v>0.78273000000000004</v>
      </c>
    </row>
    <row r="284" spans="1:12" x14ac:dyDescent="0.25">
      <c r="A284" s="49"/>
      <c r="B284" s="49"/>
      <c r="C284" s="49"/>
      <c r="D284" s="49"/>
      <c r="E284" s="49"/>
      <c r="F284" s="49"/>
      <c r="G284" s="49" t="s">
        <v>273</v>
      </c>
      <c r="H284" s="49"/>
      <c r="I284" s="51">
        <v>2376.5</v>
      </c>
      <c r="J284" s="51">
        <v>3902.18</v>
      </c>
      <c r="K284" s="51">
        <f t="shared" si="22"/>
        <v>-1525.68</v>
      </c>
      <c r="L284" s="52">
        <f t="shared" si="23"/>
        <v>0.60902000000000001</v>
      </c>
    </row>
    <row r="285" spans="1:12" x14ac:dyDescent="0.25">
      <c r="A285" s="49"/>
      <c r="B285" s="49"/>
      <c r="C285" s="49"/>
      <c r="D285" s="49"/>
      <c r="E285" s="49"/>
      <c r="F285" s="49"/>
      <c r="G285" s="49" t="s">
        <v>274</v>
      </c>
      <c r="H285" s="49"/>
      <c r="I285" s="51">
        <v>25.39</v>
      </c>
      <c r="J285" s="51">
        <v>1581</v>
      </c>
      <c r="K285" s="51">
        <f t="shared" si="22"/>
        <v>-1555.61</v>
      </c>
      <c r="L285" s="52">
        <f t="shared" si="23"/>
        <v>1.6060000000000001E-2</v>
      </c>
    </row>
    <row r="286" spans="1:12" ht="15.75" thickBot="1" x14ac:dyDescent="0.3">
      <c r="A286" s="49"/>
      <c r="B286" s="49"/>
      <c r="C286" s="49"/>
      <c r="D286" s="49"/>
      <c r="E286" s="49"/>
      <c r="F286" s="49"/>
      <c r="G286" s="49" t="s">
        <v>275</v>
      </c>
      <c r="H286" s="49"/>
      <c r="I286" s="53">
        <v>3009.2</v>
      </c>
      <c r="J286" s="53">
        <v>8211</v>
      </c>
      <c r="K286" s="53">
        <f t="shared" si="22"/>
        <v>-5201.8</v>
      </c>
      <c r="L286" s="54">
        <f t="shared" si="23"/>
        <v>0.36647999999999997</v>
      </c>
    </row>
    <row r="287" spans="1:12" x14ac:dyDescent="0.25">
      <c r="A287" s="49"/>
      <c r="B287" s="49"/>
      <c r="C287" s="49"/>
      <c r="D287" s="49"/>
      <c r="E287" s="49"/>
      <c r="F287" s="49" t="s">
        <v>276</v>
      </c>
      <c r="G287" s="49"/>
      <c r="H287" s="49"/>
      <c r="I287" s="51">
        <f>ROUND(SUM(I281:I286),5)</f>
        <v>109516.73</v>
      </c>
      <c r="J287" s="51">
        <f>ROUND(SUM(J281:J286),5)</f>
        <v>168132.38</v>
      </c>
      <c r="K287" s="51">
        <f t="shared" si="22"/>
        <v>-58615.65</v>
      </c>
      <c r="L287" s="52">
        <f t="shared" si="23"/>
        <v>0.65137</v>
      </c>
    </row>
    <row r="288" spans="1:12" x14ac:dyDescent="0.25">
      <c r="A288" s="49"/>
      <c r="B288" s="49"/>
      <c r="C288" s="49"/>
      <c r="D288" s="49"/>
      <c r="E288" s="49"/>
      <c r="F288" s="49" t="s">
        <v>277</v>
      </c>
      <c r="G288" s="49"/>
      <c r="H288" s="49"/>
      <c r="I288" s="51"/>
      <c r="J288" s="51"/>
      <c r="K288" s="51"/>
      <c r="L288" s="52"/>
    </row>
    <row r="289" spans="1:12" x14ac:dyDescent="0.25">
      <c r="A289" s="49"/>
      <c r="B289" s="49"/>
      <c r="C289" s="49"/>
      <c r="D289" s="49"/>
      <c r="E289" s="49"/>
      <c r="F289" s="49"/>
      <c r="G289" s="49" t="s">
        <v>278</v>
      </c>
      <c r="H289" s="49"/>
      <c r="I289" s="51">
        <v>43316.57</v>
      </c>
      <c r="J289" s="51">
        <v>65314.400000000001</v>
      </c>
      <c r="K289" s="51">
        <f t="shared" ref="K289:K296" si="24">ROUND((I289-J289),5)</f>
        <v>-21997.83</v>
      </c>
      <c r="L289" s="52">
        <f t="shared" ref="L289:L296" si="25">ROUND(IF(J289=0, IF(I289=0, 0, 1), I289/J289),5)</f>
        <v>0.66320000000000001</v>
      </c>
    </row>
    <row r="290" spans="1:12" x14ac:dyDescent="0.25">
      <c r="A290" s="49"/>
      <c r="B290" s="49"/>
      <c r="C290" s="49"/>
      <c r="D290" s="49"/>
      <c r="E290" s="49"/>
      <c r="F290" s="49"/>
      <c r="G290" s="49" t="s">
        <v>279</v>
      </c>
      <c r="H290" s="49"/>
      <c r="I290" s="51">
        <v>7393.36</v>
      </c>
      <c r="J290" s="51">
        <v>11433</v>
      </c>
      <c r="K290" s="51">
        <f t="shared" si="24"/>
        <v>-4039.64</v>
      </c>
      <c r="L290" s="52">
        <f t="shared" si="25"/>
        <v>0.64666999999999997</v>
      </c>
    </row>
    <row r="291" spans="1:12" x14ac:dyDescent="0.25">
      <c r="A291" s="49"/>
      <c r="B291" s="49"/>
      <c r="C291" s="49"/>
      <c r="D291" s="49"/>
      <c r="E291" s="49"/>
      <c r="F291" s="49"/>
      <c r="G291" s="49" t="s">
        <v>280</v>
      </c>
      <c r="H291" s="49"/>
      <c r="I291" s="51">
        <v>2314.63</v>
      </c>
      <c r="J291" s="51">
        <v>3849.6</v>
      </c>
      <c r="K291" s="51">
        <f t="shared" si="24"/>
        <v>-1534.97</v>
      </c>
      <c r="L291" s="52">
        <f t="shared" si="25"/>
        <v>0.60126999999999997</v>
      </c>
    </row>
    <row r="292" spans="1:12" x14ac:dyDescent="0.25">
      <c r="A292" s="49"/>
      <c r="B292" s="49"/>
      <c r="C292" s="49"/>
      <c r="D292" s="49"/>
      <c r="E292" s="49"/>
      <c r="F292" s="49"/>
      <c r="G292" s="49" t="s">
        <v>281</v>
      </c>
      <c r="H292" s="49"/>
      <c r="I292" s="51">
        <v>184.8</v>
      </c>
      <c r="J292" s="51">
        <v>316.8</v>
      </c>
      <c r="K292" s="51">
        <f t="shared" si="24"/>
        <v>-132</v>
      </c>
      <c r="L292" s="52">
        <f t="shared" si="25"/>
        <v>0.58333000000000002</v>
      </c>
    </row>
    <row r="293" spans="1:12" x14ac:dyDescent="0.25">
      <c r="A293" s="49"/>
      <c r="B293" s="49"/>
      <c r="C293" s="49"/>
      <c r="D293" s="49"/>
      <c r="E293" s="49"/>
      <c r="F293" s="49"/>
      <c r="G293" s="49" t="s">
        <v>282</v>
      </c>
      <c r="H293" s="49"/>
      <c r="I293" s="51">
        <v>8125.74</v>
      </c>
      <c r="J293" s="51">
        <v>11241.06</v>
      </c>
      <c r="K293" s="51">
        <f t="shared" si="24"/>
        <v>-3115.32</v>
      </c>
      <c r="L293" s="52">
        <f t="shared" si="25"/>
        <v>0.72285999999999995</v>
      </c>
    </row>
    <row r="294" spans="1:12" x14ac:dyDescent="0.25">
      <c r="A294" s="49"/>
      <c r="B294" s="49"/>
      <c r="C294" s="49"/>
      <c r="D294" s="49"/>
      <c r="E294" s="49"/>
      <c r="F294" s="49"/>
      <c r="G294" s="49" t="s">
        <v>283</v>
      </c>
      <c r="H294" s="49"/>
      <c r="I294" s="51">
        <v>6438.81</v>
      </c>
      <c r="J294" s="51">
        <v>4500</v>
      </c>
      <c r="K294" s="51">
        <f t="shared" si="24"/>
        <v>1938.81</v>
      </c>
      <c r="L294" s="52">
        <f t="shared" si="25"/>
        <v>1.43085</v>
      </c>
    </row>
    <row r="295" spans="1:12" x14ac:dyDescent="0.25">
      <c r="A295" s="49"/>
      <c r="B295" s="49"/>
      <c r="C295" s="49"/>
      <c r="D295" s="49"/>
      <c r="E295" s="49"/>
      <c r="F295" s="49"/>
      <c r="G295" s="49" t="s">
        <v>284</v>
      </c>
      <c r="H295" s="49"/>
      <c r="I295" s="51">
        <v>832.02</v>
      </c>
      <c r="J295" s="51">
        <v>2496.96</v>
      </c>
      <c r="K295" s="51">
        <f t="shared" si="24"/>
        <v>-1664.94</v>
      </c>
      <c r="L295" s="52">
        <f t="shared" si="25"/>
        <v>0.33321000000000001</v>
      </c>
    </row>
    <row r="296" spans="1:12" x14ac:dyDescent="0.25">
      <c r="A296" s="49"/>
      <c r="B296" s="49"/>
      <c r="C296" s="49"/>
      <c r="D296" s="49"/>
      <c r="E296" s="49"/>
      <c r="F296" s="49"/>
      <c r="G296" s="49" t="s">
        <v>285</v>
      </c>
      <c r="H296" s="49"/>
      <c r="I296" s="51">
        <v>463.98</v>
      </c>
      <c r="J296" s="51">
        <v>750</v>
      </c>
      <c r="K296" s="51">
        <f t="shared" si="24"/>
        <v>-286.02</v>
      </c>
      <c r="L296" s="52">
        <f t="shared" si="25"/>
        <v>0.61863999999999997</v>
      </c>
    </row>
    <row r="297" spans="1:12" ht="15.75" thickBot="1" x14ac:dyDescent="0.3">
      <c r="A297" s="49"/>
      <c r="B297" s="49"/>
      <c r="C297" s="49"/>
      <c r="D297" s="49"/>
      <c r="E297" s="49"/>
      <c r="F297" s="49"/>
      <c r="G297" s="49" t="s">
        <v>286</v>
      </c>
      <c r="H297" s="49"/>
      <c r="I297" s="53">
        <v>0</v>
      </c>
      <c r="J297" s="53"/>
      <c r="K297" s="53"/>
      <c r="L297" s="54"/>
    </row>
    <row r="298" spans="1:12" x14ac:dyDescent="0.25">
      <c r="A298" s="49"/>
      <c r="B298" s="49"/>
      <c r="C298" s="49"/>
      <c r="D298" s="49"/>
      <c r="E298" s="49"/>
      <c r="F298" s="49" t="s">
        <v>287</v>
      </c>
      <c r="G298" s="49"/>
      <c r="H298" s="49"/>
      <c r="I298" s="51">
        <f>ROUND(SUM(I288:I297),5)</f>
        <v>69069.91</v>
      </c>
      <c r="J298" s="51">
        <f>ROUND(SUM(J288:J297),5)</f>
        <v>99901.82</v>
      </c>
      <c r="K298" s="51">
        <f>ROUND((I298-J298),5)</f>
        <v>-30831.91</v>
      </c>
      <c r="L298" s="52">
        <f>ROUND(IF(J298=0, IF(I298=0, 0, 1), I298/J298),5)</f>
        <v>0.69137999999999999</v>
      </c>
    </row>
    <row r="299" spans="1:12" x14ac:dyDescent="0.25">
      <c r="A299" s="49"/>
      <c r="B299" s="49"/>
      <c r="C299" s="49"/>
      <c r="D299" s="49"/>
      <c r="E299" s="49"/>
      <c r="F299" s="49" t="s">
        <v>288</v>
      </c>
      <c r="G299" s="49"/>
      <c r="H299" s="49"/>
      <c r="I299" s="51"/>
      <c r="J299" s="51"/>
      <c r="K299" s="51"/>
      <c r="L299" s="52"/>
    </row>
    <row r="300" spans="1:12" x14ac:dyDescent="0.25">
      <c r="A300" s="49"/>
      <c r="B300" s="49"/>
      <c r="C300" s="49"/>
      <c r="D300" s="49"/>
      <c r="E300" s="49"/>
      <c r="F300" s="49"/>
      <c r="G300" s="49" t="s">
        <v>289</v>
      </c>
      <c r="H300" s="49"/>
      <c r="I300" s="51">
        <v>91</v>
      </c>
      <c r="J300" s="51">
        <v>250</v>
      </c>
      <c r="K300" s="51">
        <f t="shared" ref="K300:K318" si="26">ROUND((I300-J300),5)</f>
        <v>-159</v>
      </c>
      <c r="L300" s="52">
        <f t="shared" ref="L300:L318" si="27">ROUND(IF(J300=0, IF(I300=0, 0, 1), I300/J300),5)</f>
        <v>0.36399999999999999</v>
      </c>
    </row>
    <row r="301" spans="1:12" x14ac:dyDescent="0.25">
      <c r="A301" s="49"/>
      <c r="B301" s="49"/>
      <c r="C301" s="49"/>
      <c r="D301" s="49"/>
      <c r="E301" s="49"/>
      <c r="F301" s="49"/>
      <c r="G301" s="49" t="s">
        <v>291</v>
      </c>
      <c r="H301" s="49"/>
      <c r="I301" s="51">
        <v>284.64</v>
      </c>
      <c r="J301" s="51">
        <v>425</v>
      </c>
      <c r="K301" s="51">
        <f t="shared" si="26"/>
        <v>-140.36000000000001</v>
      </c>
      <c r="L301" s="52">
        <f t="shared" si="27"/>
        <v>0.66974</v>
      </c>
    </row>
    <row r="302" spans="1:12" x14ac:dyDescent="0.25">
      <c r="A302" s="49"/>
      <c r="B302" s="49"/>
      <c r="C302" s="49"/>
      <c r="D302" s="49"/>
      <c r="E302" s="49"/>
      <c r="F302" s="49"/>
      <c r="G302" s="49" t="s">
        <v>292</v>
      </c>
      <c r="H302" s="49"/>
      <c r="I302" s="51">
        <v>0</v>
      </c>
      <c r="J302" s="51">
        <v>500</v>
      </c>
      <c r="K302" s="51">
        <f t="shared" si="26"/>
        <v>-500</v>
      </c>
      <c r="L302" s="52">
        <f t="shared" si="27"/>
        <v>0</v>
      </c>
    </row>
    <row r="303" spans="1:12" ht="15.75" thickBot="1" x14ac:dyDescent="0.3">
      <c r="A303" s="49"/>
      <c r="B303" s="49"/>
      <c r="C303" s="49"/>
      <c r="D303" s="49"/>
      <c r="E303" s="49"/>
      <c r="F303" s="49"/>
      <c r="G303" s="49" t="s">
        <v>293</v>
      </c>
      <c r="H303" s="49"/>
      <c r="I303" s="53">
        <v>700</v>
      </c>
      <c r="J303" s="53">
        <v>3000</v>
      </c>
      <c r="K303" s="53">
        <f t="shared" si="26"/>
        <v>-2300</v>
      </c>
      <c r="L303" s="54">
        <f t="shared" si="27"/>
        <v>0.23333000000000001</v>
      </c>
    </row>
    <row r="304" spans="1:12" x14ac:dyDescent="0.25">
      <c r="A304" s="49"/>
      <c r="B304" s="49"/>
      <c r="C304" s="49"/>
      <c r="D304" s="49"/>
      <c r="E304" s="49"/>
      <c r="F304" s="49" t="s">
        <v>295</v>
      </c>
      <c r="G304" s="49"/>
      <c r="H304" s="49"/>
      <c r="I304" s="51">
        <f>ROUND(SUM(I299:I303),5)</f>
        <v>1075.6400000000001</v>
      </c>
      <c r="J304" s="51">
        <f>ROUND(SUM(J299:J303),5)</f>
        <v>4175</v>
      </c>
      <c r="K304" s="51">
        <f t="shared" si="26"/>
        <v>-3099.36</v>
      </c>
      <c r="L304" s="52">
        <f t="shared" si="27"/>
        <v>0.25763999999999998</v>
      </c>
    </row>
    <row r="305" spans="1:12" x14ac:dyDescent="0.25">
      <c r="A305" s="49"/>
      <c r="B305" s="49"/>
      <c r="C305" s="49"/>
      <c r="D305" s="49"/>
      <c r="E305" s="49"/>
      <c r="F305" s="49" t="s">
        <v>296</v>
      </c>
      <c r="G305" s="49"/>
      <c r="H305" s="49"/>
      <c r="I305" s="51">
        <v>2940.6</v>
      </c>
      <c r="J305" s="51">
        <v>1750</v>
      </c>
      <c r="K305" s="51">
        <f t="shared" si="26"/>
        <v>1190.5999999999999</v>
      </c>
      <c r="L305" s="52">
        <f t="shared" si="27"/>
        <v>1.6803399999999999</v>
      </c>
    </row>
    <row r="306" spans="1:12" x14ac:dyDescent="0.25">
      <c r="A306" s="49"/>
      <c r="B306" s="49"/>
      <c r="C306" s="49"/>
      <c r="D306" s="49"/>
      <c r="E306" s="49"/>
      <c r="F306" s="49" t="s">
        <v>297</v>
      </c>
      <c r="G306" s="49"/>
      <c r="H306" s="49"/>
      <c r="I306" s="51">
        <v>27968.16</v>
      </c>
      <c r="J306" s="51">
        <v>30000</v>
      </c>
      <c r="K306" s="51">
        <f t="shared" si="26"/>
        <v>-2031.84</v>
      </c>
      <c r="L306" s="52">
        <f t="shared" si="27"/>
        <v>0.93227000000000004</v>
      </c>
    </row>
    <row r="307" spans="1:12" x14ac:dyDescent="0.25">
      <c r="A307" s="49"/>
      <c r="B307" s="49"/>
      <c r="C307" s="49"/>
      <c r="D307" s="49"/>
      <c r="E307" s="49"/>
      <c r="F307" s="49" t="s">
        <v>298</v>
      </c>
      <c r="G307" s="49"/>
      <c r="H307" s="49"/>
      <c r="I307" s="51">
        <v>78.63</v>
      </c>
      <c r="J307" s="51">
        <v>500</v>
      </c>
      <c r="K307" s="51">
        <f t="shared" si="26"/>
        <v>-421.37</v>
      </c>
      <c r="L307" s="52">
        <f t="shared" si="27"/>
        <v>0.15726000000000001</v>
      </c>
    </row>
    <row r="308" spans="1:12" x14ac:dyDescent="0.25">
      <c r="A308" s="49"/>
      <c r="B308" s="49"/>
      <c r="C308" s="49"/>
      <c r="D308" s="49"/>
      <c r="E308" s="49"/>
      <c r="F308" s="49" t="s">
        <v>299</v>
      </c>
      <c r="G308" s="49"/>
      <c r="H308" s="49"/>
      <c r="I308" s="51">
        <v>15858.39</v>
      </c>
      <c r="J308" s="51">
        <v>28000</v>
      </c>
      <c r="K308" s="51">
        <f t="shared" si="26"/>
        <v>-12141.61</v>
      </c>
      <c r="L308" s="52">
        <f t="shared" si="27"/>
        <v>0.56637000000000004</v>
      </c>
    </row>
    <row r="309" spans="1:12" x14ac:dyDescent="0.25">
      <c r="A309" s="49"/>
      <c r="B309" s="49"/>
      <c r="C309" s="49"/>
      <c r="D309" s="49"/>
      <c r="E309" s="49"/>
      <c r="F309" s="49" t="s">
        <v>300</v>
      </c>
      <c r="G309" s="49"/>
      <c r="H309" s="49"/>
      <c r="I309" s="51">
        <v>0</v>
      </c>
      <c r="J309" s="51">
        <v>178237.3</v>
      </c>
      <c r="K309" s="51">
        <f t="shared" si="26"/>
        <v>-178237.3</v>
      </c>
      <c r="L309" s="52">
        <f t="shared" si="27"/>
        <v>0</v>
      </c>
    </row>
    <row r="310" spans="1:12" x14ac:dyDescent="0.25">
      <c r="A310" s="49"/>
      <c r="B310" s="49"/>
      <c r="C310" s="49"/>
      <c r="D310" s="49"/>
      <c r="E310" s="49"/>
      <c r="F310" s="49" t="s">
        <v>302</v>
      </c>
      <c r="G310" s="49"/>
      <c r="H310" s="49"/>
      <c r="I310" s="51">
        <v>9453.91</v>
      </c>
      <c r="J310" s="51">
        <v>20000</v>
      </c>
      <c r="K310" s="51">
        <f t="shared" si="26"/>
        <v>-10546.09</v>
      </c>
      <c r="L310" s="52">
        <f t="shared" si="27"/>
        <v>0.47270000000000001</v>
      </c>
    </row>
    <row r="311" spans="1:12" x14ac:dyDescent="0.25">
      <c r="A311" s="49"/>
      <c r="B311" s="49"/>
      <c r="C311" s="49"/>
      <c r="D311" s="49"/>
      <c r="E311" s="49"/>
      <c r="F311" s="49" t="s">
        <v>303</v>
      </c>
      <c r="G311" s="49"/>
      <c r="H311" s="49"/>
      <c r="I311" s="51">
        <v>361.05</v>
      </c>
      <c r="J311" s="51">
        <v>3000</v>
      </c>
      <c r="K311" s="51">
        <f t="shared" si="26"/>
        <v>-2638.95</v>
      </c>
      <c r="L311" s="52">
        <f t="shared" si="27"/>
        <v>0.12035</v>
      </c>
    </row>
    <row r="312" spans="1:12" x14ac:dyDescent="0.25">
      <c r="A312" s="49"/>
      <c r="B312" s="49"/>
      <c r="C312" s="49"/>
      <c r="D312" s="49"/>
      <c r="E312" s="49"/>
      <c r="F312" s="49" t="s">
        <v>397</v>
      </c>
      <c r="G312" s="49"/>
      <c r="H312" s="49"/>
      <c r="I312" s="51">
        <v>11868.85</v>
      </c>
      <c r="J312" s="51">
        <v>75188.22</v>
      </c>
      <c r="K312" s="51">
        <f t="shared" si="26"/>
        <v>-63319.37</v>
      </c>
      <c r="L312" s="52">
        <f t="shared" si="27"/>
        <v>0.15786</v>
      </c>
    </row>
    <row r="313" spans="1:12" x14ac:dyDescent="0.25">
      <c r="A313" s="49"/>
      <c r="B313" s="49"/>
      <c r="C313" s="49"/>
      <c r="D313" s="49"/>
      <c r="E313" s="49"/>
      <c r="F313" s="49" t="s">
        <v>304</v>
      </c>
      <c r="G313" s="49"/>
      <c r="H313" s="49"/>
      <c r="I313" s="51">
        <v>3787.54</v>
      </c>
      <c r="J313" s="51">
        <v>4750</v>
      </c>
      <c r="K313" s="51">
        <f t="shared" si="26"/>
        <v>-962.46</v>
      </c>
      <c r="L313" s="52">
        <f t="shared" si="27"/>
        <v>0.79737999999999998</v>
      </c>
    </row>
    <row r="314" spans="1:12" x14ac:dyDescent="0.25">
      <c r="A314" s="49"/>
      <c r="B314" s="49"/>
      <c r="C314" s="49"/>
      <c r="D314" s="49"/>
      <c r="E314" s="49"/>
      <c r="F314" s="49" t="s">
        <v>305</v>
      </c>
      <c r="G314" s="49"/>
      <c r="H314" s="49"/>
      <c r="I314" s="51">
        <v>857.88</v>
      </c>
      <c r="J314" s="51">
        <v>1200</v>
      </c>
      <c r="K314" s="51">
        <f t="shared" si="26"/>
        <v>-342.12</v>
      </c>
      <c r="L314" s="52">
        <f t="shared" si="27"/>
        <v>0.71489999999999998</v>
      </c>
    </row>
    <row r="315" spans="1:12" x14ac:dyDescent="0.25">
      <c r="A315" s="49"/>
      <c r="B315" s="49"/>
      <c r="C315" s="49"/>
      <c r="D315" s="49"/>
      <c r="E315" s="49"/>
      <c r="F315" s="49" t="s">
        <v>306</v>
      </c>
      <c r="G315" s="49"/>
      <c r="H315" s="49"/>
      <c r="I315" s="51">
        <v>3534.51</v>
      </c>
      <c r="J315" s="51">
        <v>7500</v>
      </c>
      <c r="K315" s="51">
        <f t="shared" si="26"/>
        <v>-3965.49</v>
      </c>
      <c r="L315" s="52">
        <f t="shared" si="27"/>
        <v>0.47127000000000002</v>
      </c>
    </row>
    <row r="316" spans="1:12" x14ac:dyDescent="0.25">
      <c r="A316" s="49"/>
      <c r="B316" s="49"/>
      <c r="C316" s="49"/>
      <c r="D316" s="49"/>
      <c r="E316" s="49"/>
      <c r="F316" s="49" t="s">
        <v>307</v>
      </c>
      <c r="G316" s="49"/>
      <c r="H316" s="49"/>
      <c r="I316" s="51">
        <v>4926.5</v>
      </c>
      <c r="J316" s="51">
        <v>6500</v>
      </c>
      <c r="K316" s="51">
        <f t="shared" si="26"/>
        <v>-1573.5</v>
      </c>
      <c r="L316" s="52">
        <f t="shared" si="27"/>
        <v>0.75792000000000004</v>
      </c>
    </row>
    <row r="317" spans="1:12" x14ac:dyDescent="0.25">
      <c r="A317" s="49"/>
      <c r="B317" s="49"/>
      <c r="C317" s="49"/>
      <c r="D317" s="49"/>
      <c r="E317" s="49"/>
      <c r="F317" s="49" t="s">
        <v>308</v>
      </c>
      <c r="G317" s="49"/>
      <c r="H317" s="49"/>
      <c r="I317" s="51">
        <v>0</v>
      </c>
      <c r="J317" s="51">
        <v>500</v>
      </c>
      <c r="K317" s="51">
        <f t="shared" si="26"/>
        <v>-500</v>
      </c>
      <c r="L317" s="52">
        <f t="shared" si="27"/>
        <v>0</v>
      </c>
    </row>
    <row r="318" spans="1:12" x14ac:dyDescent="0.25">
      <c r="A318" s="49"/>
      <c r="B318" s="49"/>
      <c r="C318" s="49"/>
      <c r="D318" s="49"/>
      <c r="E318" s="49"/>
      <c r="F318" s="49" t="s">
        <v>309</v>
      </c>
      <c r="G318" s="49"/>
      <c r="H318" s="49"/>
      <c r="I318" s="51">
        <v>0</v>
      </c>
      <c r="J318" s="51">
        <v>250</v>
      </c>
      <c r="K318" s="51">
        <f t="shared" si="26"/>
        <v>-250</v>
      </c>
      <c r="L318" s="52">
        <f t="shared" si="27"/>
        <v>0</v>
      </c>
    </row>
    <row r="319" spans="1:12" x14ac:dyDescent="0.25">
      <c r="A319" s="49"/>
      <c r="B319" s="49"/>
      <c r="C319" s="49"/>
      <c r="D319" s="49"/>
      <c r="E319" s="49"/>
      <c r="F319" s="49" t="s">
        <v>310</v>
      </c>
      <c r="G319" s="49"/>
      <c r="H319" s="49"/>
      <c r="I319" s="51"/>
      <c r="J319" s="51"/>
      <c r="K319" s="51"/>
      <c r="L319" s="52"/>
    </row>
    <row r="320" spans="1:12" x14ac:dyDescent="0.25">
      <c r="A320" s="49"/>
      <c r="B320" s="49"/>
      <c r="C320" s="49"/>
      <c r="D320" s="49"/>
      <c r="E320" s="49"/>
      <c r="F320" s="49"/>
      <c r="G320" s="49" t="s">
        <v>311</v>
      </c>
      <c r="H320" s="49"/>
      <c r="I320" s="51">
        <v>18192.740000000002</v>
      </c>
      <c r="J320" s="51">
        <v>34000</v>
      </c>
      <c r="K320" s="51">
        <f>ROUND((I320-J320),5)</f>
        <v>-15807.26</v>
      </c>
      <c r="L320" s="52">
        <f>ROUND(IF(J320=0, IF(I320=0, 0, 1), I320/J320),5)</f>
        <v>0.53508</v>
      </c>
    </row>
    <row r="321" spans="1:12" ht="15.75" thickBot="1" x14ac:dyDescent="0.3">
      <c r="A321" s="49"/>
      <c r="B321" s="49"/>
      <c r="C321" s="49"/>
      <c r="D321" s="49"/>
      <c r="E321" s="49"/>
      <c r="F321" s="49"/>
      <c r="G321" s="49" t="s">
        <v>312</v>
      </c>
      <c r="H321" s="49"/>
      <c r="I321" s="53">
        <v>23.39</v>
      </c>
      <c r="J321" s="53">
        <v>1658.38</v>
      </c>
      <c r="K321" s="53">
        <f>ROUND((I321-J321),5)</f>
        <v>-1634.99</v>
      </c>
      <c r="L321" s="54">
        <f>ROUND(IF(J321=0, IF(I321=0, 0, 1), I321/J321),5)</f>
        <v>1.41E-2</v>
      </c>
    </row>
    <row r="322" spans="1:12" x14ac:dyDescent="0.25">
      <c r="A322" s="49"/>
      <c r="B322" s="49"/>
      <c r="C322" s="49"/>
      <c r="D322" s="49"/>
      <c r="E322" s="49"/>
      <c r="F322" s="49" t="s">
        <v>313</v>
      </c>
      <c r="G322" s="49"/>
      <c r="H322" s="49"/>
      <c r="I322" s="51">
        <f>ROUND(SUM(I319:I321),5)</f>
        <v>18216.13</v>
      </c>
      <c r="J322" s="51">
        <f>ROUND(SUM(J319:J321),5)</f>
        <v>35658.379999999997</v>
      </c>
      <c r="K322" s="51">
        <f>ROUND((I322-J322),5)</f>
        <v>-17442.25</v>
      </c>
      <c r="L322" s="52">
        <f>ROUND(IF(J322=0, IF(I322=0, 0, 1), I322/J322),5)</f>
        <v>0.51085000000000003</v>
      </c>
    </row>
    <row r="323" spans="1:12" x14ac:dyDescent="0.25">
      <c r="A323" s="49"/>
      <c r="B323" s="49"/>
      <c r="C323" s="49"/>
      <c r="D323" s="49"/>
      <c r="E323" s="49"/>
      <c r="F323" s="49" t="s">
        <v>314</v>
      </c>
      <c r="G323" s="49"/>
      <c r="H323" s="49"/>
      <c r="I323" s="51"/>
      <c r="J323" s="51"/>
      <c r="K323" s="51"/>
      <c r="L323" s="52"/>
    </row>
    <row r="324" spans="1:12" ht="15.75" thickBot="1" x14ac:dyDescent="0.3">
      <c r="A324" s="49"/>
      <c r="B324" s="49"/>
      <c r="C324" s="49"/>
      <c r="D324" s="49"/>
      <c r="E324" s="49"/>
      <c r="F324" s="49"/>
      <c r="G324" s="49" t="s">
        <v>398</v>
      </c>
      <c r="H324" s="49"/>
      <c r="I324" s="55">
        <v>29790.5</v>
      </c>
      <c r="J324" s="55">
        <v>20000</v>
      </c>
      <c r="K324" s="55">
        <f>ROUND((I324-J324),5)</f>
        <v>9790.5</v>
      </c>
      <c r="L324" s="56">
        <f>ROUND(IF(J324=0, IF(I324=0, 0, 1), I324/J324),5)</f>
        <v>1.48953</v>
      </c>
    </row>
    <row r="325" spans="1:12" ht="15.75" thickBot="1" x14ac:dyDescent="0.3">
      <c r="A325" s="49"/>
      <c r="B325" s="49"/>
      <c r="C325" s="49"/>
      <c r="D325" s="49"/>
      <c r="E325" s="49"/>
      <c r="F325" s="49" t="s">
        <v>316</v>
      </c>
      <c r="G325" s="49"/>
      <c r="H325" s="49"/>
      <c r="I325" s="57">
        <f>ROUND(SUM(I323:I324),5)</f>
        <v>29790.5</v>
      </c>
      <c r="J325" s="57">
        <f>ROUND(SUM(J323:J324),5)</f>
        <v>20000</v>
      </c>
      <c r="K325" s="57">
        <f>ROUND((I325-J325),5)</f>
        <v>9790.5</v>
      </c>
      <c r="L325" s="58">
        <f>ROUND(IF(J325=0, IF(I325=0, 0, 1), I325/J325),5)</f>
        <v>1.48953</v>
      </c>
    </row>
    <row r="326" spans="1:12" x14ac:dyDescent="0.25">
      <c r="A326" s="49"/>
      <c r="B326" s="49"/>
      <c r="C326" s="49"/>
      <c r="D326" s="49"/>
      <c r="E326" s="49" t="s">
        <v>317</v>
      </c>
      <c r="F326" s="49"/>
      <c r="G326" s="49"/>
      <c r="H326" s="49"/>
      <c r="I326" s="51">
        <f>ROUND(I280+I287+I298+SUM(I304:I318)+I322+I325,5)</f>
        <v>309304.93</v>
      </c>
      <c r="J326" s="51">
        <f>ROUND(J280+J287+J298+SUM(J304:J318)+J322+J325,5)</f>
        <v>685243.1</v>
      </c>
      <c r="K326" s="51">
        <f>ROUND((I326-J326),5)</f>
        <v>-375938.17</v>
      </c>
      <c r="L326" s="52">
        <f>ROUND(IF(J326=0, IF(I326=0, 0, 1), I326/J326),5)</f>
        <v>0.45138</v>
      </c>
    </row>
    <row r="327" spans="1:12" x14ac:dyDescent="0.25">
      <c r="A327" s="49"/>
      <c r="B327" s="49"/>
      <c r="C327" s="49"/>
      <c r="D327" s="49"/>
      <c r="E327" s="49" t="s">
        <v>318</v>
      </c>
      <c r="F327" s="49"/>
      <c r="G327" s="49"/>
      <c r="H327" s="49"/>
      <c r="I327" s="51"/>
      <c r="J327" s="51"/>
      <c r="K327" s="51"/>
      <c r="L327" s="52"/>
    </row>
    <row r="328" spans="1:12" ht="15.75" thickBot="1" x14ac:dyDescent="0.3">
      <c r="A328" s="49"/>
      <c r="B328" s="49"/>
      <c r="C328" s="49"/>
      <c r="D328" s="49"/>
      <c r="E328" s="49"/>
      <c r="F328" s="49" t="s">
        <v>319</v>
      </c>
      <c r="G328" s="49"/>
      <c r="H328" s="49"/>
      <c r="I328" s="53">
        <v>10876.76</v>
      </c>
      <c r="J328" s="53">
        <v>10876.76</v>
      </c>
      <c r="K328" s="53">
        <f>ROUND((I328-J328),5)</f>
        <v>0</v>
      </c>
      <c r="L328" s="54">
        <f>ROUND(IF(J328=0, IF(I328=0, 0, 1), I328/J328),5)</f>
        <v>1</v>
      </c>
    </row>
    <row r="329" spans="1:12" x14ac:dyDescent="0.25">
      <c r="A329" s="49"/>
      <c r="B329" s="49"/>
      <c r="C329" s="49"/>
      <c r="D329" s="49"/>
      <c r="E329" s="49" t="s">
        <v>320</v>
      </c>
      <c r="F329" s="49"/>
      <c r="G329" s="49"/>
      <c r="H329" s="49"/>
      <c r="I329" s="51">
        <f>ROUND(SUM(I327:I328),5)</f>
        <v>10876.76</v>
      </c>
      <c r="J329" s="51">
        <f>ROUND(SUM(J327:J328),5)</f>
        <v>10876.76</v>
      </c>
      <c r="K329" s="51">
        <f>ROUND((I329-J329),5)</f>
        <v>0</v>
      </c>
      <c r="L329" s="52">
        <f>ROUND(IF(J329=0, IF(I329=0, 0, 1), I329/J329),5)</f>
        <v>1</v>
      </c>
    </row>
    <row r="330" spans="1:12" x14ac:dyDescent="0.25">
      <c r="A330" s="49"/>
      <c r="B330" s="49"/>
      <c r="C330" s="49"/>
      <c r="D330" s="49"/>
      <c r="E330" s="49" t="s">
        <v>321</v>
      </c>
      <c r="F330" s="49"/>
      <c r="G330" s="49"/>
      <c r="H330" s="49"/>
      <c r="I330" s="51"/>
      <c r="J330" s="51"/>
      <c r="K330" s="51"/>
      <c r="L330" s="52"/>
    </row>
    <row r="331" spans="1:12" x14ac:dyDescent="0.25">
      <c r="A331" s="49"/>
      <c r="B331" s="49"/>
      <c r="C331" s="49"/>
      <c r="D331" s="49"/>
      <c r="E331" s="49"/>
      <c r="F331" s="49" t="s">
        <v>322</v>
      </c>
      <c r="G331" s="49"/>
      <c r="H331" s="49"/>
      <c r="I331" s="51">
        <v>107.98</v>
      </c>
      <c r="J331" s="51">
        <v>50</v>
      </c>
      <c r="K331" s="51">
        <f>ROUND((I331-J331),5)</f>
        <v>57.98</v>
      </c>
      <c r="L331" s="52">
        <f>ROUND(IF(J331=0, IF(I331=0, 0, 1), I331/J331),5)</f>
        <v>2.1596000000000002</v>
      </c>
    </row>
    <row r="332" spans="1:12" x14ac:dyDescent="0.25">
      <c r="A332" s="49"/>
      <c r="B332" s="49"/>
      <c r="C332" s="49"/>
      <c r="D332" s="49"/>
      <c r="E332" s="49"/>
      <c r="F332" s="49" t="s">
        <v>323</v>
      </c>
      <c r="G332" s="49"/>
      <c r="H332" s="49"/>
      <c r="I332" s="51">
        <v>0</v>
      </c>
      <c r="J332" s="51">
        <v>500.25</v>
      </c>
      <c r="K332" s="51">
        <f>ROUND((I332-J332),5)</f>
        <v>-500.25</v>
      </c>
      <c r="L332" s="52">
        <f>ROUND(IF(J332=0, IF(I332=0, 0, 1), I332/J332),5)</f>
        <v>0</v>
      </c>
    </row>
    <row r="333" spans="1:12" x14ac:dyDescent="0.25">
      <c r="A333" s="49"/>
      <c r="B333" s="49"/>
      <c r="C333" s="49"/>
      <c r="D333" s="49"/>
      <c r="E333" s="49"/>
      <c r="F333" s="49" t="s">
        <v>324</v>
      </c>
      <c r="G333" s="49"/>
      <c r="H333" s="49"/>
      <c r="I333" s="51">
        <v>874.48</v>
      </c>
      <c r="J333" s="51">
        <v>1500</v>
      </c>
      <c r="K333" s="51">
        <f>ROUND((I333-J333),5)</f>
        <v>-625.52</v>
      </c>
      <c r="L333" s="52">
        <f>ROUND(IF(J333=0, IF(I333=0, 0, 1), I333/J333),5)</f>
        <v>0.58299000000000001</v>
      </c>
    </row>
    <row r="334" spans="1:12" x14ac:dyDescent="0.25">
      <c r="A334" s="49"/>
      <c r="B334" s="49"/>
      <c r="C334" s="49"/>
      <c r="D334" s="49"/>
      <c r="E334" s="49"/>
      <c r="F334" s="49" t="s">
        <v>325</v>
      </c>
      <c r="G334" s="49"/>
      <c r="H334" s="49"/>
      <c r="I334" s="51">
        <v>0</v>
      </c>
      <c r="J334" s="51">
        <v>500</v>
      </c>
      <c r="K334" s="51">
        <f>ROUND((I334-J334),5)</f>
        <v>-500</v>
      </c>
      <c r="L334" s="52">
        <f>ROUND(IF(J334=0, IF(I334=0, 0, 1), I334/J334),5)</f>
        <v>0</v>
      </c>
    </row>
    <row r="335" spans="1:12" x14ac:dyDescent="0.25">
      <c r="A335" s="49"/>
      <c r="B335" s="49"/>
      <c r="C335" s="49"/>
      <c r="D335" s="49"/>
      <c r="E335" s="49"/>
      <c r="F335" s="49" t="s">
        <v>326</v>
      </c>
      <c r="G335" s="49"/>
      <c r="H335" s="49"/>
      <c r="I335" s="51"/>
      <c r="J335" s="51"/>
      <c r="K335" s="51"/>
      <c r="L335" s="52"/>
    </row>
    <row r="336" spans="1:12" x14ac:dyDescent="0.25">
      <c r="A336" s="49"/>
      <c r="B336" s="49"/>
      <c r="C336" s="49"/>
      <c r="D336" s="49"/>
      <c r="E336" s="49"/>
      <c r="F336" s="49"/>
      <c r="G336" s="49" t="s">
        <v>327</v>
      </c>
      <c r="H336" s="49"/>
      <c r="I336" s="51"/>
      <c r="J336" s="51"/>
      <c r="K336" s="51"/>
      <c r="L336" s="52"/>
    </row>
    <row r="337" spans="1:12" x14ac:dyDescent="0.25">
      <c r="A337" s="49"/>
      <c r="B337" s="49"/>
      <c r="C337" s="49"/>
      <c r="D337" s="49"/>
      <c r="E337" s="49"/>
      <c r="F337" s="49"/>
      <c r="G337" s="49"/>
      <c r="H337" s="49" t="s">
        <v>328</v>
      </c>
      <c r="I337" s="51">
        <v>571.20000000000005</v>
      </c>
      <c r="J337" s="51">
        <v>1836</v>
      </c>
      <c r="K337" s="51">
        <f t="shared" ref="K337:K350" si="28">ROUND((I337-J337),5)</f>
        <v>-1264.8</v>
      </c>
      <c r="L337" s="52">
        <f t="shared" ref="L337:L350" si="29">ROUND(IF(J337=0, IF(I337=0, 0, 1), I337/J337),5)</f>
        <v>0.31111</v>
      </c>
    </row>
    <row r="338" spans="1:12" x14ac:dyDescent="0.25">
      <c r="A338" s="49"/>
      <c r="B338" s="49"/>
      <c r="C338" s="49"/>
      <c r="D338" s="49"/>
      <c r="E338" s="49"/>
      <c r="F338" s="49"/>
      <c r="G338" s="49"/>
      <c r="H338" s="49" t="s">
        <v>329</v>
      </c>
      <c r="I338" s="51">
        <v>43.69</v>
      </c>
      <c r="J338" s="51">
        <v>142</v>
      </c>
      <c r="K338" s="51">
        <f t="shared" si="28"/>
        <v>-98.31</v>
      </c>
      <c r="L338" s="52">
        <f t="shared" si="29"/>
        <v>0.30768000000000001</v>
      </c>
    </row>
    <row r="339" spans="1:12" ht="15.75" thickBot="1" x14ac:dyDescent="0.3">
      <c r="A339" s="49"/>
      <c r="B339" s="49"/>
      <c r="C339" s="49"/>
      <c r="D339" s="49"/>
      <c r="E339" s="49"/>
      <c r="F339" s="49"/>
      <c r="G339" s="49"/>
      <c r="H339" s="49" t="s">
        <v>330</v>
      </c>
      <c r="I339" s="53">
        <v>38.909999999999997</v>
      </c>
      <c r="J339" s="53">
        <v>190</v>
      </c>
      <c r="K339" s="53">
        <f t="shared" si="28"/>
        <v>-151.09</v>
      </c>
      <c r="L339" s="54">
        <f t="shared" si="29"/>
        <v>0.20479</v>
      </c>
    </row>
    <row r="340" spans="1:12" x14ac:dyDescent="0.25">
      <c r="A340" s="49"/>
      <c r="B340" s="49"/>
      <c r="C340" s="49"/>
      <c r="D340" s="49"/>
      <c r="E340" s="49"/>
      <c r="F340" s="49"/>
      <c r="G340" s="49" t="s">
        <v>332</v>
      </c>
      <c r="H340" s="49"/>
      <c r="I340" s="51">
        <f>ROUND(SUM(I336:I339),5)</f>
        <v>653.79999999999995</v>
      </c>
      <c r="J340" s="51">
        <f>ROUND(SUM(J336:J339),5)</f>
        <v>2168</v>
      </c>
      <c r="K340" s="51">
        <f t="shared" si="28"/>
        <v>-1514.2</v>
      </c>
      <c r="L340" s="52">
        <f t="shared" si="29"/>
        <v>0.30157</v>
      </c>
    </row>
    <row r="341" spans="1:12" ht="15.75" thickBot="1" x14ac:dyDescent="0.3">
      <c r="A341" s="49"/>
      <c r="B341" s="49"/>
      <c r="C341" s="49"/>
      <c r="D341" s="49"/>
      <c r="E341" s="49"/>
      <c r="F341" s="49"/>
      <c r="G341" s="49" t="s">
        <v>333</v>
      </c>
      <c r="H341" s="49"/>
      <c r="I341" s="53">
        <v>0</v>
      </c>
      <c r="J341" s="53">
        <v>2000</v>
      </c>
      <c r="K341" s="53">
        <f t="shared" si="28"/>
        <v>-2000</v>
      </c>
      <c r="L341" s="54">
        <f t="shared" si="29"/>
        <v>0</v>
      </c>
    </row>
    <row r="342" spans="1:12" x14ac:dyDescent="0.25">
      <c r="A342" s="49"/>
      <c r="B342" s="49"/>
      <c r="C342" s="49"/>
      <c r="D342" s="49"/>
      <c r="E342" s="49"/>
      <c r="F342" s="49" t="s">
        <v>334</v>
      </c>
      <c r="G342" s="49"/>
      <c r="H342" s="49"/>
      <c r="I342" s="51">
        <f>ROUND(I335+SUM(I340:I341),5)</f>
        <v>653.79999999999995</v>
      </c>
      <c r="J342" s="51">
        <f>ROUND(J335+SUM(J340:J341),5)</f>
        <v>4168</v>
      </c>
      <c r="K342" s="51">
        <f t="shared" si="28"/>
        <v>-3514.2</v>
      </c>
      <c r="L342" s="52">
        <f t="shared" si="29"/>
        <v>0.15686</v>
      </c>
    </row>
    <row r="343" spans="1:12" x14ac:dyDescent="0.25">
      <c r="A343" s="49"/>
      <c r="B343" s="49"/>
      <c r="C343" s="49"/>
      <c r="D343" s="49"/>
      <c r="E343" s="49"/>
      <c r="F343" s="49" t="s">
        <v>335</v>
      </c>
      <c r="G343" s="49"/>
      <c r="H343" s="49"/>
      <c r="I343" s="51">
        <v>10000</v>
      </c>
      <c r="J343" s="51">
        <v>10000</v>
      </c>
      <c r="K343" s="51">
        <f t="shared" si="28"/>
        <v>0</v>
      </c>
      <c r="L343" s="52">
        <f t="shared" si="29"/>
        <v>1</v>
      </c>
    </row>
    <row r="344" spans="1:12" x14ac:dyDescent="0.25">
      <c r="A344" s="49"/>
      <c r="B344" s="49"/>
      <c r="C344" s="49"/>
      <c r="D344" s="49"/>
      <c r="E344" s="49"/>
      <c r="F344" s="49" t="s">
        <v>336</v>
      </c>
      <c r="G344" s="49"/>
      <c r="H344" s="49"/>
      <c r="I344" s="51">
        <v>4000</v>
      </c>
      <c r="J344" s="51">
        <v>4000</v>
      </c>
      <c r="K344" s="51">
        <f t="shared" si="28"/>
        <v>0</v>
      </c>
      <c r="L344" s="52">
        <f t="shared" si="29"/>
        <v>1</v>
      </c>
    </row>
    <row r="345" spans="1:12" x14ac:dyDescent="0.25">
      <c r="A345" s="49"/>
      <c r="B345" s="49"/>
      <c r="C345" s="49"/>
      <c r="D345" s="49"/>
      <c r="E345" s="49"/>
      <c r="F345" s="49" t="s">
        <v>338</v>
      </c>
      <c r="G345" s="49"/>
      <c r="H345" s="49"/>
      <c r="I345" s="51">
        <v>31.49</v>
      </c>
      <c r="J345" s="51">
        <v>1500</v>
      </c>
      <c r="K345" s="51">
        <f t="shared" si="28"/>
        <v>-1468.51</v>
      </c>
      <c r="L345" s="52">
        <f t="shared" si="29"/>
        <v>2.0990000000000002E-2</v>
      </c>
    </row>
    <row r="346" spans="1:12" x14ac:dyDescent="0.25">
      <c r="A346" s="49"/>
      <c r="B346" s="49"/>
      <c r="C346" s="49"/>
      <c r="D346" s="49"/>
      <c r="E346" s="49"/>
      <c r="F346" s="49" t="s">
        <v>399</v>
      </c>
      <c r="G346" s="49"/>
      <c r="H346" s="49"/>
      <c r="I346" s="51">
        <v>0</v>
      </c>
      <c r="J346" s="51">
        <v>300</v>
      </c>
      <c r="K346" s="51">
        <f t="shared" si="28"/>
        <v>-300</v>
      </c>
      <c r="L346" s="52">
        <f t="shared" si="29"/>
        <v>0</v>
      </c>
    </row>
    <row r="347" spans="1:12" x14ac:dyDescent="0.25">
      <c r="A347" s="49"/>
      <c r="B347" s="49"/>
      <c r="C347" s="49"/>
      <c r="D347" s="49"/>
      <c r="E347" s="49"/>
      <c r="F347" s="49" t="s">
        <v>339</v>
      </c>
      <c r="G347" s="49"/>
      <c r="H347" s="49"/>
      <c r="I347" s="51">
        <v>2500</v>
      </c>
      <c r="J347" s="51">
        <v>2500</v>
      </c>
      <c r="K347" s="51">
        <f t="shared" si="28"/>
        <v>0</v>
      </c>
      <c r="L347" s="52">
        <f t="shared" si="29"/>
        <v>1</v>
      </c>
    </row>
    <row r="348" spans="1:12" x14ac:dyDescent="0.25">
      <c r="A348" s="49"/>
      <c r="B348" s="49"/>
      <c r="C348" s="49"/>
      <c r="D348" s="49"/>
      <c r="E348" s="49"/>
      <c r="F348" s="49" t="s">
        <v>341</v>
      </c>
      <c r="G348" s="49"/>
      <c r="H348" s="49"/>
      <c r="I348" s="51">
        <v>3251.14</v>
      </c>
      <c r="J348" s="51">
        <v>5565.34</v>
      </c>
      <c r="K348" s="51">
        <f t="shared" si="28"/>
        <v>-2314.1999999999998</v>
      </c>
      <c r="L348" s="52">
        <f t="shared" si="29"/>
        <v>0.58418000000000003</v>
      </c>
    </row>
    <row r="349" spans="1:12" ht="15.75" thickBot="1" x14ac:dyDescent="0.3">
      <c r="A349" s="49"/>
      <c r="B349" s="49"/>
      <c r="C349" s="49"/>
      <c r="D349" s="49"/>
      <c r="E349" s="49"/>
      <c r="F349" s="49" t="s">
        <v>342</v>
      </c>
      <c r="G349" s="49"/>
      <c r="H349" s="49"/>
      <c r="I349" s="53">
        <v>362.09</v>
      </c>
      <c r="J349" s="53">
        <v>3000</v>
      </c>
      <c r="K349" s="53">
        <f t="shared" si="28"/>
        <v>-2637.91</v>
      </c>
      <c r="L349" s="54">
        <f t="shared" si="29"/>
        <v>0.1207</v>
      </c>
    </row>
    <row r="350" spans="1:12" x14ac:dyDescent="0.25">
      <c r="A350" s="49"/>
      <c r="B350" s="49"/>
      <c r="C350" s="49"/>
      <c r="D350" s="49"/>
      <c r="E350" s="49" t="s">
        <v>343</v>
      </c>
      <c r="F350" s="49"/>
      <c r="G350" s="49"/>
      <c r="H350" s="49"/>
      <c r="I350" s="51">
        <f>ROUND(SUM(I330:I334)+SUM(I342:I349),5)</f>
        <v>21780.98</v>
      </c>
      <c r="J350" s="51">
        <f>ROUND(SUM(J330:J334)+SUM(J342:J349),5)</f>
        <v>33583.589999999997</v>
      </c>
      <c r="K350" s="51">
        <f t="shared" si="28"/>
        <v>-11802.61</v>
      </c>
      <c r="L350" s="52">
        <f t="shared" si="29"/>
        <v>0.64856000000000003</v>
      </c>
    </row>
    <row r="351" spans="1:12" x14ac:dyDescent="0.25">
      <c r="A351" s="49"/>
      <c r="B351" s="49"/>
      <c r="C351" s="49"/>
      <c r="D351" s="49"/>
      <c r="E351" s="49" t="s">
        <v>344</v>
      </c>
      <c r="F351" s="49"/>
      <c r="G351" s="49"/>
      <c r="H351" s="49"/>
      <c r="I351" s="51"/>
      <c r="J351" s="51"/>
      <c r="K351" s="51"/>
      <c r="L351" s="52"/>
    </row>
    <row r="352" spans="1:12" x14ac:dyDescent="0.25">
      <c r="A352" s="49"/>
      <c r="B352" s="49"/>
      <c r="C352" s="49"/>
      <c r="D352" s="49"/>
      <c r="E352" s="49"/>
      <c r="F352" s="49" t="s">
        <v>345</v>
      </c>
      <c r="G352" s="49"/>
      <c r="H352" s="49"/>
      <c r="I352" s="51"/>
      <c r="J352" s="51"/>
      <c r="K352" s="51"/>
      <c r="L352" s="52"/>
    </row>
    <row r="353" spans="1:12" x14ac:dyDescent="0.25">
      <c r="A353" s="49"/>
      <c r="B353" s="49"/>
      <c r="C353" s="49"/>
      <c r="D353" s="49"/>
      <c r="E353" s="49"/>
      <c r="F353" s="49"/>
      <c r="G353" s="49" t="s">
        <v>346</v>
      </c>
      <c r="H353" s="49"/>
      <c r="I353" s="51">
        <v>1302.71</v>
      </c>
      <c r="J353" s="51">
        <v>1302.71</v>
      </c>
      <c r="K353" s="51">
        <f>ROUND((I353-J353),5)</f>
        <v>0</v>
      </c>
      <c r="L353" s="52">
        <f>ROUND(IF(J353=0, IF(I353=0, 0, 1), I353/J353),5)</f>
        <v>1</v>
      </c>
    </row>
    <row r="354" spans="1:12" x14ac:dyDescent="0.25">
      <c r="A354" s="49"/>
      <c r="B354" s="49"/>
      <c r="C354" s="49"/>
      <c r="D354" s="49"/>
      <c r="E354" s="49"/>
      <c r="F354" s="49"/>
      <c r="G354" s="49" t="s">
        <v>348</v>
      </c>
      <c r="H354" s="49"/>
      <c r="I354" s="51">
        <v>16380.19</v>
      </c>
      <c r="J354" s="51">
        <v>24103.07</v>
      </c>
      <c r="K354" s="51">
        <f>ROUND((I354-J354),5)</f>
        <v>-7722.88</v>
      </c>
      <c r="L354" s="52">
        <f>ROUND(IF(J354=0, IF(I354=0, 0, 1), I354/J354),5)</f>
        <v>0.67959000000000003</v>
      </c>
    </row>
    <row r="355" spans="1:12" ht="15.75" thickBot="1" x14ac:dyDescent="0.3">
      <c r="A355" s="49"/>
      <c r="B355" s="49"/>
      <c r="C355" s="49"/>
      <c r="D355" s="49"/>
      <c r="E355" s="49"/>
      <c r="F355" s="49"/>
      <c r="G355" s="49" t="s">
        <v>349</v>
      </c>
      <c r="H355" s="49"/>
      <c r="I355" s="53">
        <v>1982.7</v>
      </c>
      <c r="J355" s="53">
        <v>1982.7</v>
      </c>
      <c r="K355" s="53">
        <f>ROUND((I355-J355),5)</f>
        <v>0</v>
      </c>
      <c r="L355" s="54">
        <f>ROUND(IF(J355=0, IF(I355=0, 0, 1), I355/J355),5)</f>
        <v>1</v>
      </c>
    </row>
    <row r="356" spans="1:12" x14ac:dyDescent="0.25">
      <c r="A356" s="49"/>
      <c r="B356" s="49"/>
      <c r="C356" s="49"/>
      <c r="D356" s="49"/>
      <c r="E356" s="49"/>
      <c r="F356" s="49" t="s">
        <v>350</v>
      </c>
      <c r="G356" s="49"/>
      <c r="H356" s="49"/>
      <c r="I356" s="51">
        <f>ROUND(SUM(I352:I355),5)</f>
        <v>19665.599999999999</v>
      </c>
      <c r="J356" s="51">
        <f>ROUND(SUM(J352:J355),5)</f>
        <v>27388.48</v>
      </c>
      <c r="K356" s="51">
        <f>ROUND((I356-J356),5)</f>
        <v>-7722.88</v>
      </c>
      <c r="L356" s="52">
        <f>ROUND(IF(J356=0, IF(I356=0, 0, 1), I356/J356),5)</f>
        <v>0.71801999999999999</v>
      </c>
    </row>
    <row r="357" spans="1:12" x14ac:dyDescent="0.25">
      <c r="A357" s="49"/>
      <c r="B357" s="49"/>
      <c r="C357" s="49"/>
      <c r="D357" s="49"/>
      <c r="E357" s="49"/>
      <c r="F357" s="49" t="s">
        <v>351</v>
      </c>
      <c r="G357" s="49"/>
      <c r="H357" s="49"/>
      <c r="I357" s="51"/>
      <c r="J357" s="51"/>
      <c r="K357" s="51"/>
      <c r="L357" s="52"/>
    </row>
    <row r="358" spans="1:12" x14ac:dyDescent="0.25">
      <c r="A358" s="49"/>
      <c r="B358" s="49"/>
      <c r="C358" s="49"/>
      <c r="D358" s="49"/>
      <c r="E358" s="49"/>
      <c r="F358" s="49"/>
      <c r="G358" s="49" t="s">
        <v>353</v>
      </c>
      <c r="H358" s="49"/>
      <c r="I358" s="51">
        <v>28343.33</v>
      </c>
      <c r="J358" s="51">
        <v>28343.33</v>
      </c>
      <c r="K358" s="51">
        <f>ROUND((I358-J358),5)</f>
        <v>0</v>
      </c>
      <c r="L358" s="52">
        <f>ROUND(IF(J358=0, IF(I358=0, 0, 1), I358/J358),5)</f>
        <v>1</v>
      </c>
    </row>
    <row r="359" spans="1:12" x14ac:dyDescent="0.25">
      <c r="A359" s="49"/>
      <c r="B359" s="49"/>
      <c r="C359" s="49"/>
      <c r="D359" s="49"/>
      <c r="E359" s="49"/>
      <c r="F359" s="49"/>
      <c r="G359" s="49" t="s">
        <v>354</v>
      </c>
      <c r="H359" s="49"/>
      <c r="I359" s="51">
        <v>62960.44</v>
      </c>
      <c r="J359" s="51">
        <v>62960.44</v>
      </c>
      <c r="K359" s="51">
        <f>ROUND((I359-J359),5)</f>
        <v>0</v>
      </c>
      <c r="L359" s="52">
        <f>ROUND(IF(J359=0, IF(I359=0, 0, 1), I359/J359),5)</f>
        <v>1</v>
      </c>
    </row>
    <row r="360" spans="1:12" ht="15.75" thickBot="1" x14ac:dyDescent="0.3">
      <c r="A360" s="49"/>
      <c r="B360" s="49"/>
      <c r="C360" s="49"/>
      <c r="D360" s="49"/>
      <c r="E360" s="49"/>
      <c r="F360" s="49"/>
      <c r="G360" s="49" t="s">
        <v>355</v>
      </c>
      <c r="H360" s="49"/>
      <c r="I360" s="55">
        <v>79190.53</v>
      </c>
      <c r="J360" s="55">
        <v>119253.01</v>
      </c>
      <c r="K360" s="55">
        <f>ROUND((I360-J360),5)</f>
        <v>-40062.480000000003</v>
      </c>
      <c r="L360" s="56">
        <f>ROUND(IF(J360=0, IF(I360=0, 0, 1), I360/J360),5)</f>
        <v>0.66405000000000003</v>
      </c>
    </row>
    <row r="361" spans="1:12" ht="15.75" thickBot="1" x14ac:dyDescent="0.3">
      <c r="A361" s="49"/>
      <c r="B361" s="49"/>
      <c r="C361" s="49"/>
      <c r="D361" s="49"/>
      <c r="E361" s="49"/>
      <c r="F361" s="49" t="s">
        <v>356</v>
      </c>
      <c r="G361" s="49"/>
      <c r="H361" s="49"/>
      <c r="I361" s="57">
        <f>ROUND(SUM(I357:I360),5)</f>
        <v>170494.3</v>
      </c>
      <c r="J361" s="57">
        <f>ROUND(SUM(J357:J360),5)</f>
        <v>210556.78</v>
      </c>
      <c r="K361" s="57">
        <f>ROUND((I361-J361),5)</f>
        <v>-40062.480000000003</v>
      </c>
      <c r="L361" s="58">
        <f>ROUND(IF(J361=0, IF(I361=0, 0, 1), I361/J361),5)</f>
        <v>0.80972999999999995</v>
      </c>
    </row>
    <row r="362" spans="1:12" x14ac:dyDescent="0.25">
      <c r="A362" s="49"/>
      <c r="B362" s="49"/>
      <c r="C362" s="49"/>
      <c r="D362" s="49"/>
      <c r="E362" s="49" t="s">
        <v>357</v>
      </c>
      <c r="F362" s="49"/>
      <c r="G362" s="49"/>
      <c r="H362" s="49"/>
      <c r="I362" s="51">
        <f>ROUND(I351+I356+I361,5)</f>
        <v>190159.9</v>
      </c>
      <c r="J362" s="51">
        <f>ROUND(J351+J356+J361,5)</f>
        <v>237945.26</v>
      </c>
      <c r="K362" s="51">
        <f>ROUND((I362-J362),5)</f>
        <v>-47785.36</v>
      </c>
      <c r="L362" s="52">
        <f>ROUND(IF(J362=0, IF(I362=0, 0, 1), I362/J362),5)</f>
        <v>0.79917000000000005</v>
      </c>
    </row>
    <row r="363" spans="1:12" x14ac:dyDescent="0.25">
      <c r="A363" s="49"/>
      <c r="B363" s="49"/>
      <c r="C363" s="49"/>
      <c r="D363" s="49"/>
      <c r="E363" s="49" t="s">
        <v>358</v>
      </c>
      <c r="F363" s="49"/>
      <c r="G363" s="49"/>
      <c r="H363" s="49"/>
      <c r="I363" s="51"/>
      <c r="J363" s="51"/>
      <c r="K363" s="51"/>
      <c r="L363" s="52"/>
    </row>
    <row r="364" spans="1:12" x14ac:dyDescent="0.25">
      <c r="A364" s="49"/>
      <c r="B364" s="49"/>
      <c r="C364" s="49"/>
      <c r="D364" s="49"/>
      <c r="E364" s="49"/>
      <c r="F364" s="49" t="s">
        <v>359</v>
      </c>
      <c r="G364" s="49"/>
      <c r="H364" s="49"/>
      <c r="I364" s="51">
        <v>0</v>
      </c>
      <c r="J364" s="51">
        <v>6412.26</v>
      </c>
      <c r="K364" s="51">
        <f t="shared" ref="K364:K370" si="30">ROUND((I364-J364),5)</f>
        <v>-6412.26</v>
      </c>
      <c r="L364" s="52">
        <f t="shared" ref="L364:L370" si="31">ROUND(IF(J364=0, IF(I364=0, 0, 1), I364/J364),5)</f>
        <v>0</v>
      </c>
    </row>
    <row r="365" spans="1:12" x14ac:dyDescent="0.25">
      <c r="A365" s="49"/>
      <c r="B365" s="49"/>
      <c r="C365" s="49"/>
      <c r="D365" s="49"/>
      <c r="E365" s="49"/>
      <c r="F365" s="49" t="s">
        <v>360</v>
      </c>
      <c r="G365" s="49"/>
      <c r="H365" s="49"/>
      <c r="I365" s="51">
        <v>4711.12</v>
      </c>
      <c r="J365" s="51">
        <v>5403.92</v>
      </c>
      <c r="K365" s="51">
        <f t="shared" si="30"/>
        <v>-692.8</v>
      </c>
      <c r="L365" s="52">
        <f t="shared" si="31"/>
        <v>0.87180000000000002</v>
      </c>
    </row>
    <row r="366" spans="1:12" x14ac:dyDescent="0.25">
      <c r="A366" s="49"/>
      <c r="B366" s="49"/>
      <c r="C366" s="49"/>
      <c r="D366" s="49"/>
      <c r="E366" s="49"/>
      <c r="F366" s="49" t="s">
        <v>361</v>
      </c>
      <c r="G366" s="49"/>
      <c r="H366" s="49"/>
      <c r="I366" s="51">
        <v>2241.2600000000002</v>
      </c>
      <c r="J366" s="51">
        <v>3000</v>
      </c>
      <c r="K366" s="51">
        <f t="shared" si="30"/>
        <v>-758.74</v>
      </c>
      <c r="L366" s="52">
        <f t="shared" si="31"/>
        <v>0.74709000000000003</v>
      </c>
    </row>
    <row r="367" spans="1:12" x14ac:dyDescent="0.25">
      <c r="A367" s="49"/>
      <c r="B367" s="49"/>
      <c r="C367" s="49"/>
      <c r="D367" s="49"/>
      <c r="E367" s="49"/>
      <c r="F367" s="49" t="s">
        <v>400</v>
      </c>
      <c r="G367" s="49"/>
      <c r="H367" s="49"/>
      <c r="I367" s="51">
        <v>0</v>
      </c>
      <c r="J367" s="51">
        <v>10000</v>
      </c>
      <c r="K367" s="51">
        <f t="shared" si="30"/>
        <v>-10000</v>
      </c>
      <c r="L367" s="52">
        <f t="shared" si="31"/>
        <v>0</v>
      </c>
    </row>
    <row r="368" spans="1:12" x14ac:dyDescent="0.25">
      <c r="A368" s="49"/>
      <c r="B368" s="49"/>
      <c r="C368" s="49"/>
      <c r="D368" s="49"/>
      <c r="E368" s="49"/>
      <c r="F368" s="49" t="s">
        <v>362</v>
      </c>
      <c r="G368" s="49"/>
      <c r="H368" s="49"/>
      <c r="I368" s="51">
        <v>0</v>
      </c>
      <c r="J368" s="51">
        <v>22000</v>
      </c>
      <c r="K368" s="51">
        <f t="shared" si="30"/>
        <v>-22000</v>
      </c>
      <c r="L368" s="52">
        <f t="shared" si="31"/>
        <v>0</v>
      </c>
    </row>
    <row r="369" spans="1:12" ht="15.75" thickBot="1" x14ac:dyDescent="0.3">
      <c r="A369" s="49"/>
      <c r="B369" s="49"/>
      <c r="C369" s="49"/>
      <c r="D369" s="49"/>
      <c r="E369" s="49"/>
      <c r="F369" s="49" t="s">
        <v>401</v>
      </c>
      <c r="G369" s="49"/>
      <c r="H369" s="49"/>
      <c r="I369" s="53">
        <v>0</v>
      </c>
      <c r="J369" s="53">
        <v>0</v>
      </c>
      <c r="K369" s="53">
        <f t="shared" si="30"/>
        <v>0</v>
      </c>
      <c r="L369" s="54">
        <f t="shared" si="31"/>
        <v>0</v>
      </c>
    </row>
    <row r="370" spans="1:12" x14ac:dyDescent="0.25">
      <c r="A370" s="49"/>
      <c r="B370" s="49"/>
      <c r="C370" s="49"/>
      <c r="D370" s="49"/>
      <c r="E370" s="49" t="s">
        <v>364</v>
      </c>
      <c r="F370" s="49"/>
      <c r="G370" s="49"/>
      <c r="H370" s="49"/>
      <c r="I370" s="51">
        <f>ROUND(SUM(I363:I369),5)</f>
        <v>6952.38</v>
      </c>
      <c r="J370" s="51">
        <f>ROUND(SUM(J363:J369),5)</f>
        <v>46816.18</v>
      </c>
      <c r="K370" s="51">
        <f t="shared" si="30"/>
        <v>-39863.800000000003</v>
      </c>
      <c r="L370" s="52">
        <f t="shared" si="31"/>
        <v>0.14849999999999999</v>
      </c>
    </row>
    <row r="371" spans="1:12" ht="15.75" thickBot="1" x14ac:dyDescent="0.3">
      <c r="A371" s="49"/>
      <c r="B371" s="49"/>
      <c r="C371" s="49"/>
      <c r="D371" s="49"/>
      <c r="E371" s="49" t="s">
        <v>365</v>
      </c>
      <c r="F371" s="49"/>
      <c r="G371" s="49"/>
      <c r="H371" s="49"/>
      <c r="I371" s="55">
        <v>0</v>
      </c>
      <c r="J371" s="55"/>
      <c r="K371" s="55"/>
      <c r="L371" s="56"/>
    </row>
    <row r="372" spans="1:12" ht="15.75" thickBot="1" x14ac:dyDescent="0.3">
      <c r="A372" s="49"/>
      <c r="B372" s="49"/>
      <c r="C372" s="49"/>
      <c r="D372" s="49" t="s">
        <v>367</v>
      </c>
      <c r="E372" s="49"/>
      <c r="F372" s="49"/>
      <c r="G372" s="49"/>
      <c r="H372" s="49"/>
      <c r="I372" s="59">
        <f>ROUND(I89+I92+I191+I246+I279+I326+I329+I350+I362+SUM(I370:I371),5)</f>
        <v>1276166.6200000001</v>
      </c>
      <c r="J372" s="59">
        <f>ROUND(J89+J92+J191+J246+J279+J326+J329+J350+J362+SUM(J370:J371),5)</f>
        <v>2433549.4900000002</v>
      </c>
      <c r="K372" s="59">
        <f>ROUND((I372-J372),5)</f>
        <v>-1157382.8700000001</v>
      </c>
      <c r="L372" s="60">
        <f>ROUND(IF(J372=0, IF(I372=0, 0, 1), I372/J372),5)</f>
        <v>0.52441000000000004</v>
      </c>
    </row>
    <row r="373" spans="1:12" ht="15.75" thickBot="1" x14ac:dyDescent="0.3">
      <c r="A373" s="49"/>
      <c r="B373" s="49" t="s">
        <v>368</v>
      </c>
      <c r="C373" s="49"/>
      <c r="D373" s="49"/>
      <c r="E373" s="49"/>
      <c r="F373" s="49"/>
      <c r="G373" s="49"/>
      <c r="H373" s="49"/>
      <c r="I373" s="59">
        <f>ROUND(I3+I88-I372,5)</f>
        <v>775752.5</v>
      </c>
      <c r="J373" s="59">
        <f>ROUND(J3+J88-J372,5)</f>
        <v>0</v>
      </c>
      <c r="K373" s="59">
        <f>ROUND((I373-J373),5)</f>
        <v>775752.5</v>
      </c>
      <c r="L373" s="60">
        <f>ROUND(IF(J373=0, IF(I373=0, 0, 1), I373/J373),5)</f>
        <v>1</v>
      </c>
    </row>
    <row r="374" spans="1:12" s="63" customFormat="1" ht="12" thickBot="1" x14ac:dyDescent="0.25">
      <c r="A374" s="49" t="s">
        <v>374</v>
      </c>
      <c r="B374" s="49"/>
      <c r="C374" s="49"/>
      <c r="D374" s="49"/>
      <c r="E374" s="49"/>
      <c r="F374" s="49"/>
      <c r="G374" s="49"/>
      <c r="H374" s="49"/>
      <c r="I374" s="61">
        <f>I373</f>
        <v>775752.5</v>
      </c>
      <c r="J374" s="61">
        <f>J373</f>
        <v>0</v>
      </c>
      <c r="K374" s="61">
        <f>ROUND((I374-J374),5)</f>
        <v>775752.5</v>
      </c>
      <c r="L374" s="62">
        <f>ROUND(IF(J374=0, IF(I374=0, 0, 1), I374/J374),5)</f>
        <v>1</v>
      </c>
    </row>
    <row r="375" spans="1:12" ht="15.75" thickTop="1" x14ac:dyDescent="0.25"/>
  </sheetData>
  <pageMargins left="0.7" right="0.7" top="0.75" bottom="0.75" header="0.1" footer="0.3"/>
  <pageSetup orientation="portrait" r:id="rId1"/>
  <headerFooter>
    <oddHeader>&amp;L&amp;"Arial,Bold"&amp;8 11:22 AM
&amp;"Arial,Bold"&amp;8 09/07/18&amp;C&amp;"Arial,Bold"&amp;12 Town of Woodruff
&amp;"Arial,Bold"&amp;14 Profit &amp;&amp; Loss Budget vs. Actual
&amp;"Arial,Bold"&amp;10 January through August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I618"/>
  <sheetViews>
    <sheetView workbookViewId="0"/>
  </sheetViews>
  <sheetFormatPr defaultRowHeight="15" zeroHeight="1" x14ac:dyDescent="0.25"/>
  <cols>
    <col min="1" max="8" width="8.85546875" style="14"/>
    <col min="9" max="9" width="8.85546875" style="15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</sheetData>
  <pageMargins left="0.7" right="0.7" top="0.75" bottom="0.75" header="0.1" footer="0.3"/>
  <pageSetup orientation="portrait" r:id="rId1"/>
  <headerFooter>
    <oddHeader>&amp;L&amp;"Arial,Bold"&amp;8 2:40 PM
&amp;"Arial,Bold"&amp;8 08/30/18&amp;C&amp;"Arial,Bold"&amp;12 Town of Woodruff
&amp;"Arial,Bold"&amp;14 Profit &amp;&amp; Loss
&amp;"Arial,Bold"&amp;10 January through August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323850</xdr:colOff>
                <xdr:row>1</xdr:row>
                <xdr:rowOff>38100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323850</xdr:colOff>
                <xdr:row>1</xdr:row>
                <xdr:rowOff>38100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Alert</vt:lpstr>
      <vt:lpstr>Sheet6</vt:lpstr>
      <vt:lpstr>Sheet3</vt:lpstr>
      <vt:lpstr>Sheet1!Print_Titles</vt:lpstr>
      <vt:lpstr>Sheet6!Print_Titles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Clerk Woodruff</cp:lastModifiedBy>
  <cp:lastPrinted>2019-11-19T17:26:26Z</cp:lastPrinted>
  <dcterms:created xsi:type="dcterms:W3CDTF">2018-04-23T19:23:38Z</dcterms:created>
  <dcterms:modified xsi:type="dcterms:W3CDTF">2019-11-19T17:26:33Z</dcterms:modified>
</cp:coreProperties>
</file>